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-Greenlife Power Solution\01. Biogas\05. โครงการปศุสัตว์\รายงานความก้าวหน้า ครั้งที่ 3\04. โปรแกรมออกแบบระบบ\"/>
    </mc:Choice>
  </mc:AlternateContent>
  <bookViews>
    <workbookView xWindow="0" yWindow="0" windowWidth="19404" windowHeight="8268"/>
  </bookViews>
  <sheets>
    <sheet name="ข้อมูล" sheetId="4" r:id="rId1"/>
    <sheet name="บ่อดักไขมัน" sheetId="1" r:id="rId2"/>
    <sheet name="บ่อหมักไร้อากาศ" sheetId="6" r:id="rId3"/>
    <sheet name="บ่อกรองไร้อากาศ" sheetId="7" r:id="rId4"/>
    <sheet name="บ่อผึ่ง" sheetId="8" r:id="rId5"/>
  </sheets>
  <definedNames>
    <definedName name="_xlnm.Print_Area" localSheetId="0">ข้อมูล!$A$1:$H$32</definedName>
    <definedName name="_xlnm.Print_Area" localSheetId="3">บ่อกรองไร้อากาศ!$A$1:$J$38</definedName>
    <definedName name="_xlnm.Print_Area" localSheetId="1">บ่อดักไขมัน!$A$1:$I$37</definedName>
    <definedName name="_xlnm.Print_Area" localSheetId="4">บ่อผึ่ง!$A$1:$J$58</definedName>
    <definedName name="_xlnm.Print_Area" localSheetId="2">บ่อหมักไร้อากาศ!$A$1:$I$34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8" l="1"/>
  <c r="E45" i="8" l="1"/>
  <c r="E21" i="7" l="1"/>
  <c r="E23" i="6"/>
  <c r="E25" i="1"/>
  <c r="E42" i="8" l="1"/>
  <c r="E47" i="8" s="1"/>
  <c r="J47" i="8" s="1"/>
  <c r="E27" i="7" l="1"/>
  <c r="E28" i="7" l="1"/>
  <c r="E48" i="8" l="1"/>
  <c r="E49" i="8" l="1"/>
  <c r="E50" i="8" s="1"/>
  <c r="E56" i="8"/>
  <c r="J56" i="8" s="1"/>
  <c r="E54" i="8"/>
  <c r="J54" i="8" s="1"/>
  <c r="E21" i="8"/>
  <c r="D10" i="4"/>
  <c r="E14" i="1" s="1"/>
  <c r="E15" i="1"/>
  <c r="E16" i="1" l="1"/>
  <c r="E18" i="1" s="1"/>
  <c r="E26" i="1" s="1"/>
  <c r="E27" i="1" s="1"/>
  <c r="E28" i="1" s="1"/>
  <c r="E14" i="7"/>
  <c r="E16" i="7" s="1"/>
  <c r="E22" i="7" s="1"/>
  <c r="E12" i="8"/>
  <c r="E15" i="6"/>
  <c r="G28" i="1" l="1"/>
  <c r="G24" i="7"/>
  <c r="E23" i="7"/>
  <c r="C33" i="1"/>
  <c r="E33" i="1" s="1"/>
  <c r="C31" i="6" s="1"/>
  <c r="E31" i="6" s="1"/>
  <c r="C35" i="7" s="1"/>
  <c r="E35" i="7" s="1"/>
  <c r="C55" i="8" s="1"/>
  <c r="C34" i="1"/>
  <c r="E34" i="1" s="1"/>
  <c r="C32" i="6" s="1"/>
  <c r="E32" i="6" s="1"/>
  <c r="C36" i="7" s="1"/>
  <c r="E36" i="7" s="1"/>
  <c r="C56" i="8" s="1"/>
  <c r="C35" i="1"/>
  <c r="E35" i="1" s="1"/>
  <c r="C33" i="6" s="1"/>
  <c r="E33" i="6" s="1"/>
  <c r="C32" i="1"/>
  <c r="E32" i="1" s="1"/>
  <c r="C30" i="6" s="1"/>
  <c r="E24" i="7" l="1"/>
  <c r="J24" i="7" s="1"/>
  <c r="E29" i="7"/>
  <c r="C37" i="7"/>
  <c r="E37" i="7" s="1"/>
  <c r="C57" i="8" s="1"/>
  <c r="E57" i="8" s="1"/>
  <c r="J57" i="8" s="1"/>
  <c r="E30" i="6"/>
  <c r="C34" i="7" s="1"/>
  <c r="E17" i="6"/>
  <c r="E17" i="8"/>
  <c r="E29" i="8"/>
  <c r="E31" i="8" s="1"/>
  <c r="E18" i="6" l="1"/>
  <c r="E24" i="6" s="1"/>
  <c r="E30" i="7"/>
  <c r="J30" i="7" s="1"/>
  <c r="E32" i="8"/>
  <c r="E34" i="7"/>
  <c r="C54" i="8" s="1"/>
  <c r="D54" i="8" s="1"/>
  <c r="E25" i="6" l="1"/>
  <c r="E26" i="6" s="1"/>
  <c r="G26" i="6"/>
  <c r="I28" i="1"/>
  <c r="E34" i="8"/>
  <c r="H45" i="8"/>
  <c r="J45" i="8" s="1"/>
  <c r="D55" i="8"/>
  <c r="E55" i="8" s="1"/>
  <c r="J55" i="8" s="1"/>
  <c r="E16" i="8"/>
  <c r="E22" i="8" s="1"/>
  <c r="I26" i="6" l="1"/>
  <c r="E35" i="8"/>
  <c r="J35" i="8" s="1"/>
  <c r="H50" i="8"/>
  <c r="J50" i="8" s="1"/>
  <c r="E23" i="8"/>
  <c r="E25" i="8" s="1"/>
</calcChain>
</file>

<file path=xl/comments1.xml><?xml version="1.0" encoding="utf-8"?>
<comments xmlns="http://schemas.openxmlformats.org/spreadsheetml/2006/main">
  <authors>
    <author>MuNChip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ข้อมูลจากการสำรวจ 
80-120 ลิตร/วัน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ชั่วโมงการทำงานโรงฆ่าสัตว์ รวมกิจกรรมล้าง</t>
        </r>
      </text>
    </comment>
  </commentList>
</comments>
</file>

<file path=xl/comments2.xml><?xml version="1.0" encoding="utf-8"?>
<comments xmlns="http://schemas.openxmlformats.org/spreadsheetml/2006/main">
  <authors>
    <author>MuNChip</author>
  </authors>
  <commentLis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สมาคมวิศวกรรม สวล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Chu, and Ng. "Upgrading the Conventional Grease Trap Using a Tube Settler." Environment International 26, no. 1 (2000): 17-22.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Chu, and Ng. "Upgrading the Conventional Grease Trap Using a Tube Settler." Environment International 26, no. 1 (2000): 17-22.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Wong, N.H., Law, P.L. &amp; Lai, S.H. Int. J. Environ. Sci. Technol. (2007) 4: 345. https://doi.org/10.1007/BF03326292
</t>
        </r>
      </text>
    </comment>
  </commentList>
</comments>
</file>

<file path=xl/comments3.xml><?xml version="1.0" encoding="utf-8"?>
<comments xmlns="http://schemas.openxmlformats.org/spreadsheetml/2006/main">
  <authors>
    <author>MuNChip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(Metcalf and Eddy, 2004 p.1018)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Metcalf and Eddy, 2004 p.1018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Metcalf and Eddy, 2004 p.1018
</t>
        </r>
      </text>
    </comment>
  </commentList>
</comments>
</file>

<file path=xl/comments4.xml><?xml version="1.0" encoding="utf-8"?>
<comments xmlns="http://schemas.openxmlformats.org/spreadsheetml/2006/main">
  <authors>
    <author>MuNChip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Anaerobic Reactors (Carlos Augusto de Lemos Chernicharo, 2007)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>Anaerobic Reactors (Carlos Augusto de Lemos Chernicharo, 2007)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Van Haandel &amp; Lettinga (1994)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Van Haandel &amp; Lettinga (1994)
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ที่มา:  </t>
        </r>
        <r>
          <rPr>
            <sz val="9"/>
            <color indexed="81"/>
            <rFont val="Tahoma"/>
            <family val="2"/>
          </rPr>
          <t xml:space="preserve">50-80 % Morel and Diener, 2006
</t>
        </r>
      </text>
    </comment>
  </commentList>
</comments>
</file>

<file path=xl/comments5.xml><?xml version="1.0" encoding="utf-8"?>
<comments xmlns="http://schemas.openxmlformats.org/spreadsheetml/2006/main">
  <authors>
    <author>MuNChip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ที่มา:</t>
        </r>
        <r>
          <rPr>
            <sz val="9"/>
            <color indexed="81"/>
            <rFont val="Tahoma"/>
            <family val="2"/>
          </rPr>
          <t xml:space="preserve"> วิศวกรรมการกำจัดน้ำเสียเล่ม 5, ดร.เกรียงศักดิ์ p109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6.5-9 ดร.เกรียงศักดิ์ อุดมสินโรจน์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7-30 recommended by EEAT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เลือกค่าที่มากที่สุด
ระหว่าง (1) กับ (2)
</t>
        </r>
      </text>
    </comment>
  </commentList>
</comments>
</file>

<file path=xl/sharedStrings.xml><?xml version="1.0" encoding="utf-8"?>
<sst xmlns="http://schemas.openxmlformats.org/spreadsheetml/2006/main" count="224" uniqueCount="118">
  <si>
    <t>BOD</t>
  </si>
  <si>
    <t>มก./ล.</t>
  </si>
  <si>
    <t>COD</t>
  </si>
  <si>
    <t>TKN</t>
  </si>
  <si>
    <t>TSS</t>
  </si>
  <si>
    <t>ปริมาณน้ำเสีย</t>
  </si>
  <si>
    <t>ลบ.ม./วัน</t>
  </si>
  <si>
    <t>ลิตร/ตัว</t>
  </si>
  <si>
    <t>ตัว/วัน</t>
  </si>
  <si>
    <t>การออกแบบบ่อ</t>
  </si>
  <si>
    <t>ระยะเวลาทำงาน</t>
  </si>
  <si>
    <t>ชม./วัน</t>
  </si>
  <si>
    <t>อัตราการไหล</t>
  </si>
  <si>
    <t>ลบ.ม./ชม.</t>
  </si>
  <si>
    <t>กำหนดให้มีเวลาเก็บกัก (HRT)</t>
  </si>
  <si>
    <t>ชม</t>
  </si>
  <si>
    <t>ปริมาตรของบ่อดักไขมัน</t>
  </si>
  <si>
    <t>ลบ.ม.</t>
  </si>
  <si>
    <t>ใช้วงบ่อ คสล ขนาดเส้นผ่านศูนย์กลาง</t>
  </si>
  <si>
    <t>ม.</t>
  </si>
  <si>
    <t>ต้องการความลึกบ่อ</t>
  </si>
  <si>
    <t>ระยะ free board</t>
  </si>
  <si>
    <t>ความสูงวงบ่อ</t>
  </si>
  <si>
    <t>วง/ชุด</t>
  </si>
  <si>
    <t>ใช้บ่อดักไขมัน</t>
  </si>
  <si>
    <t>ชุด</t>
  </si>
  <si>
    <t>ปริมาตรประสิทธิผล</t>
  </si>
  <si>
    <t>&gt;</t>
  </si>
  <si>
    <t>เลือก OLR</t>
  </si>
  <si>
    <t xml:space="preserve"> กกCOD/ลบ.ม./วัน</t>
  </si>
  <si>
    <t xml:space="preserve"> กกBOD/ลบ.ม./วัน</t>
  </si>
  <si>
    <t>วัน</t>
  </si>
  <si>
    <t>ปริมาตรบ่อ</t>
  </si>
  <si>
    <t>%</t>
  </si>
  <si>
    <t>เลือก HRT</t>
  </si>
  <si>
    <t>ชม.</t>
  </si>
  <si>
    <t>การหาปริมาณ media</t>
  </si>
  <si>
    <t xml:space="preserve">เลือกความสูง pack bed </t>
  </si>
  <si>
    <t>พื้นที่ผิว</t>
  </si>
  <si>
    <t>ตร.ม.</t>
  </si>
  <si>
    <t>ปริมาตร media (Vpb)</t>
  </si>
  <si>
    <t>organic loading rate</t>
  </si>
  <si>
    <t>กก.BOD/ลบ.ม.-วัน</t>
  </si>
  <si>
    <t xml:space="preserve">อุณหภูมิน้ำเสีย </t>
  </si>
  <si>
    <t>˚C</t>
  </si>
  <si>
    <t>การกำจัดสารอินทรีย์</t>
  </si>
  <si>
    <t>BOD ในน้ำเข้า</t>
  </si>
  <si>
    <t>TKN ในน้ำเข้า</t>
  </si>
  <si>
    <t>สมมุติเป็นปฏิกริยาแบบ plug-flow และเป็น first order kinetic</t>
  </si>
  <si>
    <t>เลือกภาระบรรทุก BOD</t>
  </si>
  <si>
    <t>กก/1000 ตร.ม./วัน</t>
  </si>
  <si>
    <t>กำหนดค่า BOD ออก</t>
  </si>
  <si>
    <t>/วัน</t>
  </si>
  <si>
    <t>ระยะเวลาเก็บกัก</t>
  </si>
  <si>
    <t>safty factor</t>
  </si>
  <si>
    <t>ปริมาตรบ่อที่เลือก</t>
  </si>
  <si>
    <t>การกำจัดไนโตรเจน</t>
  </si>
  <si>
    <t>ต้องการไนโตรเจนออก</t>
  </si>
  <si>
    <t>สมมุติ pH ในบ่อ</t>
  </si>
  <si>
    <t>ต้องการพื้นที่บ่อ</t>
  </si>
  <si>
    <t>เลือกพื้นที่บ่อ</t>
  </si>
  <si>
    <t>(เผื่อ 20%)</t>
  </si>
  <si>
    <t>ม</t>
  </si>
  <si>
    <t>HRT</t>
  </si>
  <si>
    <r>
      <t>อัตราส่วนระหว่างไนโตรเจนในน้ำออกและเข้า (Ne/N</t>
    </r>
    <r>
      <rPr>
        <vertAlign val="subscript"/>
        <sz val="10"/>
        <color theme="1"/>
        <rFont val="Tahoma"/>
        <family val="2"/>
        <scheme val="minor"/>
      </rPr>
      <t>0</t>
    </r>
    <r>
      <rPr>
        <sz val="10"/>
        <color theme="1"/>
        <rFont val="Tahoma"/>
        <family val="2"/>
        <charset val="222"/>
        <scheme val="minor"/>
      </rPr>
      <t>)</t>
    </r>
  </si>
  <si>
    <t>ปริมาณการเชือด</t>
  </si>
  <si>
    <t>ลักษณะน้ำเสีย</t>
  </si>
  <si>
    <t>ข้อมูลทั่วไป</t>
  </si>
  <si>
    <t>การออกแบบระบบบำบัดน้ำเสีย</t>
  </si>
  <si>
    <t>ค่าที่ใช้ออกแบบ</t>
  </si>
  <si>
    <t>ชื่อโรงฆ่าสัตว์</t>
  </si>
  <si>
    <t>บันทึกโดย</t>
  </si>
  <si>
    <t>จำนวนชั่วโมงการทำงาน</t>
  </si>
  <si>
    <t>ประสิทธิภาพของการบำบัดบ่อดักไขมัน</t>
  </si>
  <si>
    <t>พารามิเตอร์</t>
  </si>
  <si>
    <t>น้ำเข้า</t>
  </si>
  <si>
    <t>น้ำออก</t>
  </si>
  <si>
    <t>ประสิทธิภาพ</t>
  </si>
  <si>
    <t>BOD (มก./ล.)</t>
  </si>
  <si>
    <t>COD (มก./ล.)</t>
  </si>
  <si>
    <t>TKN (มก./ล.)</t>
  </si>
  <si>
    <t>TSS  (มก./ล.)</t>
  </si>
  <si>
    <t>เลือกใช้จำนวน</t>
  </si>
  <si>
    <t xml:space="preserve">ใช้บ่อวง </t>
  </si>
  <si>
    <t>ประสิทธิภาพของการบำบัดบ่อหมักไร้อากาศ</t>
  </si>
  <si>
    <t>บ่อผึ่ง (Facultative)</t>
  </si>
  <si>
    <t>ค่า k ที่ 25˚C (kp25)</t>
  </si>
  <si>
    <t xml:space="preserve">วัน  </t>
  </si>
  <si>
    <t>ค่ามาตรฐาน</t>
  </si>
  <si>
    <t xml:space="preserve">ลบ.ม. </t>
  </si>
  <si>
    <t>ดังนั้น เลือกปริมาตรบ่อ</t>
  </si>
  <si>
    <t>ลบ.ม.   &gt;</t>
  </si>
  <si>
    <t>ออกแบบขนาดบ่อ</t>
  </si>
  <si>
    <t>ความลึกบ่อ</t>
  </si>
  <si>
    <t>พื้นที่ผิวของด้านล่างบ่อ</t>
  </si>
  <si>
    <t>ความลาดเอียงของขอบบ่อ (slope)         1  :</t>
  </si>
  <si>
    <t xml:space="preserve">ความลึกขอบบ่อ </t>
  </si>
  <si>
    <t>ขนาดพื้นที่ก้นบ่อ</t>
  </si>
  <si>
    <t>&lt; 0.5  ลบ.ม</t>
  </si>
  <si>
    <t>ม./ชุด</t>
  </si>
  <si>
    <t>ใช้บ่อจำนวน</t>
  </si>
  <si>
    <t>ใช้บ่อหมักจำนวน</t>
  </si>
  <si>
    <t>&gt;   10 วัน</t>
  </si>
  <si>
    <t>ความลึกประสิทธิผล</t>
  </si>
  <si>
    <t>ประสิทธิภาพของการบำบัดบ่อกรองไร้อากาศ</t>
  </si>
  <si>
    <t>.......................(1)</t>
  </si>
  <si>
    <t>.......................(2)</t>
  </si>
  <si>
    <t>ความกว้าง</t>
  </si>
  <si>
    <t>ความยาว</t>
  </si>
  <si>
    <t>ประสิทธิภาพของการบำบัดบ่อผึ่ง</t>
  </si>
  <si>
    <t>พื้นที่ผิวของระดับน้ำสูงสุด</t>
  </si>
  <si>
    <t>เลือกความลึกประสิทธิผล</t>
  </si>
  <si>
    <t>บ่อดักไขมัน แบบทรงกระบอก</t>
  </si>
  <si>
    <t>(เลือกค่าที่สุดสุดระหว่าง (1),(2))</t>
  </si>
  <si>
    <t>บ่อดักไขมัน (Grease Trap)</t>
  </si>
  <si>
    <t>บ่อหมักไร้อากาศ  (Up Flow Anaerobic Digester)</t>
  </si>
  <si>
    <t>บ่อกรองไร้อากาศ (Up Flow Anaerobic Filter)</t>
  </si>
  <si>
    <t>โรงฆ่าสัตว์แพะ-แกะ (ไม่เกิน 50 ตัว/วัน)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</si>
</sst>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(* #,##0_);_(* \(#,##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Tahoma"/>
      <family val="2"/>
      <scheme val="minor"/>
    </font>
    <font>
      <sz val="10"/>
      <name val="Tahoma"/>
      <family val="2"/>
      <scheme val="minor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name val="Tahoma"/>
      <family val="2"/>
      <charset val="222"/>
      <scheme val="minor"/>
    </font>
    <font>
      <sz val="10"/>
      <name val="Times New Roman"/>
      <family val="1"/>
    </font>
    <font>
      <sz val="10"/>
      <color theme="1"/>
      <name val="Tahoma"/>
      <family val="2"/>
      <scheme val="minor"/>
    </font>
    <font>
      <sz val="10"/>
      <color rgb="FF0070C0"/>
      <name val="Tahoma"/>
      <family val="2"/>
      <charset val="222"/>
      <scheme val="minor"/>
    </font>
    <font>
      <sz val="10"/>
      <color rgb="FFFF000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" fontId="4" fillId="2" borderId="0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2" fontId="4" fillId="0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87" fontId="4" fillId="0" borderId="0" xfId="0" applyNumberFormat="1" applyFont="1" applyFill="1" applyBorder="1" applyProtection="1"/>
    <xf numFmtId="2" fontId="4" fillId="0" borderId="0" xfId="0" applyNumberFormat="1" applyFont="1" applyFill="1" applyBorder="1" applyProtection="1">
      <protection locked="0"/>
    </xf>
    <xf numFmtId="0" fontId="4" fillId="0" borderId="0" xfId="0" quotePrefix="1" applyFont="1" applyProtection="1">
      <protection locked="0"/>
    </xf>
    <xf numFmtId="2" fontId="4" fillId="0" borderId="0" xfId="0" applyNumberFormat="1" applyFont="1" applyBorder="1" applyProtection="1">
      <protection locked="0"/>
    </xf>
    <xf numFmtId="2" fontId="4" fillId="2" borderId="0" xfId="0" applyNumberFormat="1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1" fillId="5" borderId="9" xfId="0" applyFont="1" applyFill="1" applyBorder="1" applyProtection="1"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9" xfId="0" applyFont="1" applyBorder="1" applyProtection="1">
      <protection locked="0"/>
    </xf>
    <xf numFmtId="43" fontId="11" fillId="0" borderId="0" xfId="1" applyFont="1" applyBorder="1" applyProtection="1">
      <protection locked="0"/>
    </xf>
    <xf numFmtId="0" fontId="11" fillId="0" borderId="0" xfId="0" applyFont="1" applyBorder="1" applyProtection="1">
      <protection locked="0"/>
    </xf>
    <xf numFmtId="43" fontId="11" fillId="0" borderId="5" xfId="0" applyNumberFormat="1" applyFont="1" applyBorder="1" applyProtection="1">
      <protection locked="0"/>
    </xf>
    <xf numFmtId="0" fontId="11" fillId="0" borderId="9" xfId="0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43" fontId="11" fillId="0" borderId="5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right"/>
      <protection locked="0"/>
    </xf>
    <xf numFmtId="9" fontId="4" fillId="0" borderId="0" xfId="0" applyNumberFormat="1" applyFont="1" applyFill="1" applyBorder="1" applyProtection="1">
      <protection locked="0"/>
    </xf>
    <xf numFmtId="0" fontId="5" fillId="0" borderId="7" xfId="0" applyFont="1" applyBorder="1" applyProtection="1">
      <protection locked="0"/>
    </xf>
    <xf numFmtId="2" fontId="4" fillId="0" borderId="0" xfId="0" applyNumberFormat="1" applyFont="1" applyFill="1" applyBorder="1" applyProtection="1"/>
    <xf numFmtId="2" fontId="4" fillId="0" borderId="0" xfId="0" applyNumberFormat="1" applyFont="1" applyBorder="1" applyProtection="1"/>
    <xf numFmtId="2" fontId="4" fillId="4" borderId="0" xfId="0" applyNumberFormat="1" applyFont="1" applyFill="1" applyBorder="1" applyProtection="1"/>
    <xf numFmtId="3" fontId="11" fillId="0" borderId="9" xfId="0" applyNumberFormat="1" applyFont="1" applyBorder="1" applyAlignment="1" applyProtection="1">
      <alignment horizontal="center"/>
    </xf>
    <xf numFmtId="9" fontId="11" fillId="0" borderId="9" xfId="2" applyFont="1" applyBorder="1" applyAlignment="1" applyProtection="1">
      <alignment horizontal="center"/>
    </xf>
    <xf numFmtId="9" fontId="4" fillId="0" borderId="9" xfId="0" applyNumberFormat="1" applyFont="1" applyFill="1" applyBorder="1" applyAlignment="1" applyProtection="1">
      <alignment horizontal="center"/>
    </xf>
    <xf numFmtId="9" fontId="11" fillId="0" borderId="9" xfId="0" applyNumberFormat="1" applyFont="1" applyBorder="1" applyAlignment="1" applyProtection="1">
      <alignment horizontal="center"/>
    </xf>
    <xf numFmtId="0" fontId="14" fillId="0" borderId="5" xfId="0" applyFont="1" applyBorder="1" applyProtection="1"/>
    <xf numFmtId="0" fontId="4" fillId="0" borderId="0" xfId="0" applyFont="1" applyFill="1" applyBorder="1" applyProtection="1"/>
    <xf numFmtId="0" fontId="4" fillId="0" borderId="0" xfId="0" applyFont="1" applyBorder="1" applyProtection="1"/>
    <xf numFmtId="0" fontId="11" fillId="0" borderId="9" xfId="0" applyFont="1" applyBorder="1" applyAlignment="1" applyProtection="1">
      <alignment horizontal="center"/>
    </xf>
    <xf numFmtId="2" fontId="6" fillId="0" borderId="0" xfId="0" applyNumberFormat="1" applyFont="1" applyBorder="1" applyProtection="1">
      <protection locked="0"/>
    </xf>
    <xf numFmtId="9" fontId="11" fillId="0" borderId="0" xfId="0" applyNumberFormat="1" applyFont="1" applyBorder="1" applyProtection="1">
      <protection locked="0"/>
    </xf>
    <xf numFmtId="9" fontId="11" fillId="0" borderId="0" xfId="0" applyNumberFormat="1" applyFont="1" applyFill="1" applyBorder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12" fillId="0" borderId="0" xfId="0" applyFont="1" applyBorder="1" applyProtection="1"/>
    <xf numFmtId="0" fontId="4" fillId="0" borderId="5" xfId="0" applyFont="1" applyBorder="1" applyProtection="1"/>
    <xf numFmtId="0" fontId="7" fillId="0" borderId="0" xfId="0" applyFont="1" applyBorder="1" applyProtection="1">
      <protection locked="0"/>
    </xf>
    <xf numFmtId="188" fontId="4" fillId="0" borderId="0" xfId="1" applyNumberFormat="1" applyFont="1" applyBorder="1" applyProtection="1">
      <protection locked="0"/>
    </xf>
    <xf numFmtId="188" fontId="4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1" fontId="4" fillId="0" borderId="0" xfId="0" applyNumberFormat="1" applyFont="1" applyBorder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11" fillId="0" borderId="7" xfId="0" applyFont="1" applyBorder="1" applyAlignment="1" applyProtection="1">
      <alignment horizontal="right"/>
      <protection locked="0"/>
    </xf>
    <xf numFmtId="9" fontId="4" fillId="0" borderId="7" xfId="0" applyNumberFormat="1" applyFont="1" applyFill="1" applyBorder="1" applyProtection="1">
      <protection locked="0"/>
    </xf>
    <xf numFmtId="0" fontId="11" fillId="0" borderId="7" xfId="0" applyFont="1" applyBorder="1" applyProtection="1">
      <protection locked="0"/>
    </xf>
    <xf numFmtId="1" fontId="4" fillId="0" borderId="0" xfId="0" applyNumberFormat="1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187" fontId="4" fillId="0" borderId="0" xfId="0" applyNumberFormat="1" applyFont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" fontId="4" fillId="3" borderId="0" xfId="0" applyNumberFormat="1" applyFont="1" applyFill="1" applyBorder="1" applyProtection="1"/>
    <xf numFmtId="1" fontId="4" fillId="0" borderId="0" xfId="0" applyNumberFormat="1" applyFont="1" applyBorder="1" applyAlignment="1" applyProtection="1">
      <alignment horizontal="center"/>
    </xf>
    <xf numFmtId="0" fontId="11" fillId="0" borderId="0" xfId="0" applyFont="1" applyFill="1" applyBorder="1" applyProtection="1"/>
    <xf numFmtId="3" fontId="4" fillId="2" borderId="0" xfId="0" applyNumberFormat="1" applyFont="1" applyFill="1" applyBorder="1" applyProtection="1">
      <protection locked="0"/>
    </xf>
    <xf numFmtId="2" fontId="12" fillId="0" borderId="0" xfId="0" applyNumberFormat="1" applyFont="1" applyFill="1" applyBorder="1" applyProtection="1"/>
    <xf numFmtId="2" fontId="4" fillId="0" borderId="0" xfId="0" applyNumberFormat="1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left"/>
      <protection locked="0"/>
    </xf>
    <xf numFmtId="2" fontId="4" fillId="3" borderId="0" xfId="0" applyNumberFormat="1" applyFont="1" applyFill="1" applyBorder="1" applyProtection="1"/>
    <xf numFmtId="0" fontId="4" fillId="0" borderId="0" xfId="0" applyFont="1" applyBorder="1" applyAlignment="1" applyProtection="1">
      <alignment horizontal="left"/>
    </xf>
    <xf numFmtId="187" fontId="4" fillId="0" borderId="0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00"/>
      <color rgb="FF66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101600</xdr:colOff>
      <xdr:row>0</xdr:row>
      <xdr:rowOff>109220</xdr:rowOff>
    </xdr:from>
    <xdr:to>
      <xdr:col>7</xdr:col>
      <xdr:colOff>255270</xdr:colOff>
      <xdr:row>5</xdr:row>
      <xdr:rowOff>10160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280" y="109220"/>
          <a:ext cx="740410" cy="7772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266700</xdr:colOff>
      <xdr:row>20</xdr:row>
      <xdr:rowOff>0</xdr:rowOff>
    </xdr:from>
    <xdr:to>
      <xdr:col>5</xdr:col>
      <xdr:colOff>490327</xdr:colOff>
      <xdr:row>29</xdr:row>
      <xdr:rowOff>160020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10000" contras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" y="3505200"/>
          <a:ext cx="3477367" cy="1737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2</xdr:row>
      <xdr:rowOff>45720</xdr:rowOff>
    </xdr:from>
    <xdr:to>
      <xdr:col>5</xdr:col>
      <xdr:colOff>393996</xdr:colOff>
      <xdr:row>10</xdr:row>
      <xdr:rowOff>86101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" y="396240"/>
          <a:ext cx="2756196" cy="1442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2</xdr:row>
      <xdr:rowOff>53340</xdr:rowOff>
    </xdr:from>
    <xdr:to>
      <xdr:col>5</xdr:col>
      <xdr:colOff>488063</xdr:colOff>
      <xdr:row>11</xdr:row>
      <xdr:rowOff>92799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8" t="9634" r="15501" b="3709"/>
        <a:stretch/>
      </xdr:blipFill>
      <xdr:spPr>
        <a:xfrm>
          <a:off x="1424940" y="403860"/>
          <a:ext cx="2682623" cy="1616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955964</xdr:colOff>
      <xdr:row>1</xdr:row>
      <xdr:rowOff>173181</xdr:rowOff>
    </xdr:from>
    <xdr:to>
      <xdr:col>6</xdr:col>
      <xdr:colOff>126077</xdr:colOff>
      <xdr:row>11</xdr:row>
      <xdr:rowOff>23255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382" y="346363"/>
          <a:ext cx="3063240" cy="15818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311726</xdr:colOff>
      <xdr:row>1</xdr:row>
      <xdr:rowOff>160020</xdr:rowOff>
    </xdr:from>
    <xdr:to>
      <xdr:col>7</xdr:col>
      <xdr:colOff>2194</xdr:colOff>
      <xdr:row>9</xdr:row>
      <xdr:rowOff>77377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44" y="333202"/>
          <a:ext cx="2558359" cy="130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showGridLines="0" tabSelected="1" zoomScaleNormal="100" zoomScaleSheetLayoutView="100" workbookViewId="0">
      <selection activeCell="G19" sqref="G19"/>
    </sheetView>
  </sheetViews>
  <sheetFormatPr defaultRowHeight="13.95" customHeight="1" x14ac:dyDescent="0.25"/>
  <cols>
    <col min="1" max="1" width="10.19921875" style="5" customWidth="1"/>
    <col min="2" max="2" width="21" style="5" customWidth="1"/>
    <col min="3" max="3" width="5" style="5" customWidth="1"/>
    <col min="4" max="4" width="8.8984375" style="5" customWidth="1"/>
    <col min="5" max="5" width="7.796875" style="5" customWidth="1"/>
    <col min="6" max="6" width="8.5" style="20" customWidth="1"/>
    <col min="7" max="7" width="7.69921875" style="5" customWidth="1"/>
    <col min="8" max="8" width="4.59765625" style="5" customWidth="1"/>
    <col min="9" max="16384" width="8.796875" style="5"/>
  </cols>
  <sheetData>
    <row r="1" spans="1:8" ht="13.95" customHeight="1" x14ac:dyDescent="0.25">
      <c r="A1" s="1" t="s">
        <v>68</v>
      </c>
      <c r="B1" s="2"/>
      <c r="C1" s="2"/>
      <c r="D1" s="2"/>
      <c r="E1" s="2"/>
      <c r="F1" s="3"/>
      <c r="G1" s="2"/>
      <c r="H1" s="4"/>
    </row>
    <row r="2" spans="1:8" ht="13.95" customHeight="1" x14ac:dyDescent="0.25">
      <c r="A2" s="6" t="s">
        <v>117</v>
      </c>
      <c r="B2" s="7"/>
      <c r="C2" s="7"/>
      <c r="D2" s="7"/>
      <c r="E2" s="7"/>
      <c r="F2" s="8"/>
      <c r="G2" s="7"/>
      <c r="H2" s="9"/>
    </row>
    <row r="3" spans="1:8" ht="13.95" customHeight="1" x14ac:dyDescent="0.25">
      <c r="A3" s="10"/>
      <c r="B3" s="11"/>
      <c r="C3" s="11"/>
      <c r="D3" s="7"/>
      <c r="E3" s="7"/>
      <c r="F3" s="8"/>
      <c r="G3" s="7"/>
      <c r="H3" s="9"/>
    </row>
    <row r="4" spans="1:8" ht="13.95" customHeight="1" x14ac:dyDescent="0.25">
      <c r="A4" s="10" t="s">
        <v>70</v>
      </c>
      <c r="B4" s="12"/>
      <c r="C4" s="11"/>
      <c r="D4" s="7"/>
      <c r="E4" s="7"/>
      <c r="F4" s="8"/>
      <c r="G4" s="7"/>
      <c r="H4" s="9"/>
    </row>
    <row r="5" spans="1:8" ht="13.95" customHeight="1" x14ac:dyDescent="0.25">
      <c r="A5" s="10" t="s">
        <v>71</v>
      </c>
      <c r="B5" s="12"/>
      <c r="C5" s="11"/>
      <c r="D5" s="7"/>
      <c r="E5" s="7"/>
      <c r="F5" s="8"/>
      <c r="G5" s="7"/>
      <c r="H5" s="9"/>
    </row>
    <row r="6" spans="1:8" ht="13.95" customHeight="1" x14ac:dyDescent="0.25">
      <c r="A6" s="10"/>
      <c r="B6" s="11"/>
      <c r="C6" s="11"/>
      <c r="D6" s="7"/>
      <c r="E6" s="7"/>
      <c r="F6" s="8"/>
      <c r="G6" s="7"/>
      <c r="H6" s="9"/>
    </row>
    <row r="7" spans="1:8" ht="13.95" customHeight="1" x14ac:dyDescent="0.25">
      <c r="A7" s="10" t="s">
        <v>67</v>
      </c>
      <c r="B7" s="11"/>
      <c r="C7" s="11"/>
      <c r="D7" s="7"/>
      <c r="E7" s="7"/>
      <c r="F7" s="8"/>
      <c r="G7" s="7"/>
      <c r="H7" s="9"/>
    </row>
    <row r="8" spans="1:8" ht="13.95" customHeight="1" x14ac:dyDescent="0.25">
      <c r="A8" s="10"/>
      <c r="B8" s="11" t="s">
        <v>65</v>
      </c>
      <c r="C8" s="11"/>
      <c r="D8" s="13">
        <v>50</v>
      </c>
      <c r="E8" s="7" t="s">
        <v>8</v>
      </c>
      <c r="F8" s="8"/>
      <c r="G8" s="7"/>
      <c r="H8" s="9"/>
    </row>
    <row r="9" spans="1:8" ht="13.95" customHeight="1" x14ac:dyDescent="0.25">
      <c r="A9" s="10"/>
      <c r="B9" s="7" t="s">
        <v>5</v>
      </c>
      <c r="C9" s="7"/>
      <c r="D9" s="13">
        <v>120</v>
      </c>
      <c r="E9" s="7" t="s">
        <v>7</v>
      </c>
      <c r="F9" s="8"/>
      <c r="G9" s="7"/>
      <c r="H9" s="9"/>
    </row>
    <row r="10" spans="1:8" ht="13.95" customHeight="1" x14ac:dyDescent="0.25">
      <c r="A10" s="10"/>
      <c r="B10" s="7"/>
      <c r="C10" s="7"/>
      <c r="D10" s="21">
        <f>D9*D8/1000</f>
        <v>6</v>
      </c>
      <c r="E10" s="7" t="s">
        <v>6</v>
      </c>
      <c r="F10" s="8"/>
      <c r="G10" s="7"/>
      <c r="H10" s="9"/>
    </row>
    <row r="11" spans="1:8" ht="13.95" customHeight="1" x14ac:dyDescent="0.25">
      <c r="A11" s="10"/>
      <c r="B11" s="7"/>
      <c r="C11" s="7"/>
      <c r="D11" s="7"/>
      <c r="E11" s="7"/>
      <c r="F11" s="8"/>
      <c r="G11" s="7"/>
      <c r="H11" s="9"/>
    </row>
    <row r="12" spans="1:8" ht="13.95" customHeight="1" x14ac:dyDescent="0.25">
      <c r="A12" s="10"/>
      <c r="B12" s="11" t="s">
        <v>72</v>
      </c>
      <c r="C12" s="7"/>
      <c r="D12" s="14">
        <v>8</v>
      </c>
      <c r="E12" s="7" t="s">
        <v>35</v>
      </c>
      <c r="F12" s="8"/>
      <c r="G12" s="7"/>
      <c r="H12" s="9"/>
    </row>
    <row r="13" spans="1:8" ht="13.95" customHeight="1" x14ac:dyDescent="0.25">
      <c r="A13" s="10"/>
      <c r="B13" s="7"/>
      <c r="C13" s="7"/>
      <c r="D13" s="7"/>
      <c r="E13" s="7"/>
      <c r="F13" s="8"/>
      <c r="G13" s="7"/>
      <c r="H13" s="9"/>
    </row>
    <row r="14" spans="1:8" ht="13.95" customHeight="1" x14ac:dyDescent="0.25">
      <c r="A14" s="10"/>
      <c r="B14" s="11" t="s">
        <v>66</v>
      </c>
      <c r="C14" s="11"/>
      <c r="D14" s="7" t="s">
        <v>69</v>
      </c>
      <c r="E14" s="7"/>
      <c r="F14" s="8"/>
      <c r="G14" s="7"/>
      <c r="H14" s="9"/>
    </row>
    <row r="15" spans="1:8" ht="13.95" customHeight="1" x14ac:dyDescent="0.25">
      <c r="A15" s="10"/>
      <c r="B15" s="7" t="s">
        <v>0</v>
      </c>
      <c r="C15" s="7"/>
      <c r="D15" s="83">
        <v>500</v>
      </c>
      <c r="E15" s="7" t="s">
        <v>1</v>
      </c>
      <c r="F15" s="8"/>
      <c r="G15" s="7"/>
      <c r="H15" s="9"/>
    </row>
    <row r="16" spans="1:8" ht="13.95" customHeight="1" x14ac:dyDescent="0.25">
      <c r="A16" s="10"/>
      <c r="B16" s="7" t="s">
        <v>2</v>
      </c>
      <c r="C16" s="7"/>
      <c r="D16" s="83">
        <v>1000</v>
      </c>
      <c r="E16" s="7" t="s">
        <v>1</v>
      </c>
      <c r="F16" s="8"/>
      <c r="G16" s="7"/>
      <c r="H16" s="9"/>
    </row>
    <row r="17" spans="1:8" ht="13.95" customHeight="1" x14ac:dyDescent="0.25">
      <c r="A17" s="10"/>
      <c r="B17" s="7" t="s">
        <v>3</v>
      </c>
      <c r="C17" s="7"/>
      <c r="D17" s="83">
        <v>110</v>
      </c>
      <c r="E17" s="7" t="s">
        <v>1</v>
      </c>
      <c r="F17" s="8"/>
      <c r="G17" s="7"/>
      <c r="H17" s="9"/>
    </row>
    <row r="18" spans="1:8" ht="13.95" customHeight="1" x14ac:dyDescent="0.25">
      <c r="A18" s="10"/>
      <c r="B18" s="7" t="s">
        <v>4</v>
      </c>
      <c r="C18" s="7"/>
      <c r="D18" s="83">
        <v>220</v>
      </c>
      <c r="E18" s="7" t="s">
        <v>1</v>
      </c>
      <c r="F18" s="8"/>
      <c r="G18" s="7"/>
      <c r="H18" s="9"/>
    </row>
    <row r="19" spans="1:8" ht="13.95" customHeight="1" x14ac:dyDescent="0.25">
      <c r="A19" s="10"/>
      <c r="B19" s="7"/>
      <c r="C19" s="7"/>
      <c r="D19" s="7"/>
      <c r="E19" s="7"/>
      <c r="F19" s="8"/>
      <c r="G19" s="7"/>
      <c r="H19" s="9"/>
    </row>
    <row r="20" spans="1:8" ht="13.95" customHeight="1" x14ac:dyDescent="0.25">
      <c r="A20" s="10"/>
      <c r="B20" s="7"/>
      <c r="C20" s="7"/>
      <c r="D20" s="7"/>
      <c r="E20" s="7"/>
      <c r="F20" s="8"/>
      <c r="G20" s="7"/>
      <c r="H20" s="9"/>
    </row>
    <row r="21" spans="1:8" ht="13.95" customHeight="1" x14ac:dyDescent="0.25">
      <c r="A21" s="10"/>
      <c r="B21" s="7"/>
      <c r="C21" s="7"/>
      <c r="D21" s="7"/>
      <c r="E21" s="7"/>
      <c r="F21" s="8"/>
      <c r="G21" s="7"/>
      <c r="H21" s="9"/>
    </row>
    <row r="22" spans="1:8" ht="13.95" customHeight="1" x14ac:dyDescent="0.25">
      <c r="A22" s="10"/>
      <c r="B22" s="7"/>
      <c r="C22" s="7"/>
      <c r="D22" s="7"/>
      <c r="E22" s="7"/>
      <c r="F22" s="8"/>
      <c r="G22" s="7"/>
      <c r="H22" s="9"/>
    </row>
    <row r="23" spans="1:8" ht="13.95" customHeight="1" x14ac:dyDescent="0.25">
      <c r="A23" s="10"/>
      <c r="B23" s="7"/>
      <c r="C23" s="7"/>
      <c r="D23" s="7"/>
      <c r="E23" s="7"/>
      <c r="F23" s="8"/>
      <c r="G23" s="7"/>
      <c r="H23" s="9"/>
    </row>
    <row r="24" spans="1:8" ht="13.95" customHeight="1" x14ac:dyDescent="0.25">
      <c r="A24" s="10"/>
      <c r="B24" s="7"/>
      <c r="C24" s="7"/>
      <c r="D24" s="7"/>
      <c r="E24" s="7"/>
      <c r="F24" s="8"/>
      <c r="G24" s="7"/>
      <c r="H24" s="9"/>
    </row>
    <row r="25" spans="1:8" ht="13.95" customHeight="1" x14ac:dyDescent="0.25">
      <c r="A25" s="10"/>
      <c r="B25" s="7"/>
      <c r="C25" s="7"/>
      <c r="D25" s="7"/>
      <c r="E25" s="7"/>
      <c r="F25" s="8"/>
      <c r="G25" s="7"/>
      <c r="H25" s="9"/>
    </row>
    <row r="26" spans="1:8" ht="13.95" customHeight="1" x14ac:dyDescent="0.25">
      <c r="A26" s="10"/>
      <c r="B26" s="7"/>
      <c r="C26" s="7"/>
      <c r="D26" s="7"/>
      <c r="E26" s="7"/>
      <c r="F26" s="8"/>
      <c r="G26" s="7"/>
      <c r="H26" s="9"/>
    </row>
    <row r="27" spans="1:8" ht="13.95" customHeight="1" x14ac:dyDescent="0.25">
      <c r="A27" s="10"/>
      <c r="B27" s="7"/>
      <c r="C27" s="7"/>
      <c r="D27" s="7"/>
      <c r="E27" s="7"/>
      <c r="F27" s="8"/>
      <c r="G27" s="7"/>
      <c r="H27" s="9"/>
    </row>
    <row r="28" spans="1:8" ht="13.95" customHeight="1" x14ac:dyDescent="0.25">
      <c r="A28" s="10"/>
      <c r="B28" s="7"/>
      <c r="C28" s="7"/>
      <c r="D28" s="7"/>
      <c r="E28" s="7"/>
      <c r="F28" s="8"/>
      <c r="G28" s="7"/>
      <c r="H28" s="9"/>
    </row>
    <row r="29" spans="1:8" ht="13.95" customHeight="1" x14ac:dyDescent="0.25">
      <c r="A29" s="10"/>
      <c r="B29" s="7"/>
      <c r="C29" s="7"/>
      <c r="D29" s="7"/>
      <c r="E29" s="7"/>
      <c r="F29" s="8"/>
      <c r="G29" s="7"/>
      <c r="H29" s="9"/>
    </row>
    <row r="30" spans="1:8" ht="13.95" customHeight="1" x14ac:dyDescent="0.25">
      <c r="A30" s="10"/>
      <c r="B30" s="7"/>
      <c r="C30" s="7"/>
      <c r="D30" s="7"/>
      <c r="E30" s="7"/>
      <c r="F30" s="8"/>
      <c r="G30" s="7"/>
      <c r="H30" s="9"/>
    </row>
    <row r="31" spans="1:8" ht="13.95" customHeight="1" x14ac:dyDescent="0.25">
      <c r="A31" s="10"/>
      <c r="B31" s="7"/>
      <c r="C31" s="7"/>
      <c r="D31" s="7"/>
      <c r="E31" s="7"/>
      <c r="F31" s="8"/>
      <c r="G31" s="7"/>
      <c r="H31" s="9"/>
    </row>
    <row r="32" spans="1:8" ht="13.95" customHeight="1" thickBot="1" x14ac:dyDescent="0.3">
      <c r="A32" s="15"/>
      <c r="B32" s="16"/>
      <c r="C32" s="16"/>
      <c r="D32" s="16"/>
      <c r="E32" s="16"/>
      <c r="F32" s="17"/>
      <c r="G32" s="16"/>
      <c r="H32" s="18"/>
    </row>
    <row r="33" spans="4:4" ht="13.95" customHeight="1" x14ac:dyDescent="0.25">
      <c r="D33" s="19"/>
    </row>
    <row r="34" spans="4:4" ht="13.95" customHeight="1" x14ac:dyDescent="0.25">
      <c r="D34" s="19"/>
    </row>
    <row r="35" spans="4:4" ht="13.95" customHeight="1" x14ac:dyDescent="0.25">
      <c r="D35" s="19"/>
    </row>
    <row r="36" spans="4:4" ht="13.95" customHeight="1" x14ac:dyDescent="0.25">
      <c r="D36" s="19"/>
    </row>
    <row r="37" spans="4:4" ht="13.95" customHeight="1" x14ac:dyDescent="0.25">
      <c r="D37" s="19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showGridLines="0" zoomScaleNormal="100" zoomScaleSheetLayoutView="100" workbookViewId="0">
      <selection activeCell="L9" sqref="L9"/>
    </sheetView>
  </sheetViews>
  <sheetFormatPr defaultRowHeight="13.95" customHeight="1" x14ac:dyDescent="0.25"/>
  <cols>
    <col min="1" max="1" width="7" style="5" customWidth="1"/>
    <col min="2" max="2" width="12.69921875" style="5" customWidth="1"/>
    <col min="3" max="3" width="10.19921875" style="5" customWidth="1"/>
    <col min="4" max="4" width="10.5" style="5" customWidth="1"/>
    <col min="5" max="5" width="8.8984375" style="5" customWidth="1"/>
    <col min="6" max="6" width="8.19921875" style="5" customWidth="1"/>
    <col min="7" max="8" width="5.5" style="5" customWidth="1"/>
    <col min="9" max="9" width="6.19921875" style="5" customWidth="1"/>
    <col min="10" max="16384" width="8.796875" style="5"/>
  </cols>
  <sheetData>
    <row r="1" spans="1:10" ht="13.95" customHeight="1" x14ac:dyDescent="0.25">
      <c r="A1" s="1" t="s">
        <v>114</v>
      </c>
      <c r="B1" s="2"/>
      <c r="C1" s="2"/>
      <c r="D1" s="2"/>
      <c r="E1" s="2"/>
      <c r="F1" s="2"/>
      <c r="G1" s="2"/>
      <c r="H1" s="2"/>
      <c r="I1" s="4"/>
    </row>
    <row r="2" spans="1:10" ht="13.95" customHeight="1" x14ac:dyDescent="0.25">
      <c r="A2" s="6"/>
      <c r="B2" s="7"/>
      <c r="C2" s="7"/>
      <c r="D2" s="7"/>
      <c r="E2" s="7"/>
      <c r="F2" s="7"/>
      <c r="G2" s="7"/>
      <c r="H2" s="7"/>
      <c r="I2" s="9"/>
    </row>
    <row r="3" spans="1:10" ht="13.95" customHeight="1" x14ac:dyDescent="0.25">
      <c r="A3" s="6"/>
      <c r="B3" s="7"/>
      <c r="C3" s="7"/>
      <c r="D3" s="7"/>
      <c r="E3" s="7"/>
      <c r="F3" s="7"/>
      <c r="G3" s="7"/>
      <c r="H3" s="7"/>
      <c r="I3" s="9"/>
    </row>
    <row r="4" spans="1:10" ht="13.95" customHeight="1" x14ac:dyDescent="0.25">
      <c r="A4" s="6"/>
      <c r="B4" s="7"/>
      <c r="C4" s="7"/>
      <c r="D4" s="7"/>
      <c r="E4" s="7"/>
      <c r="F4" s="7"/>
      <c r="G4" s="7"/>
      <c r="H4" s="7"/>
      <c r="I4" s="9"/>
    </row>
    <row r="5" spans="1:10" ht="13.95" customHeight="1" x14ac:dyDescent="0.25">
      <c r="A5" s="6"/>
      <c r="B5" s="7"/>
      <c r="C5" s="7"/>
      <c r="D5" s="7"/>
      <c r="E5" s="7"/>
      <c r="F5" s="7"/>
      <c r="G5" s="7"/>
      <c r="H5" s="7"/>
      <c r="I5" s="9"/>
    </row>
    <row r="6" spans="1:10" ht="13.95" customHeight="1" x14ac:dyDescent="0.25">
      <c r="A6" s="6"/>
      <c r="B6" s="7"/>
      <c r="C6" s="7"/>
      <c r="D6" s="7"/>
      <c r="E6" s="7"/>
      <c r="F6" s="7"/>
      <c r="G6" s="7"/>
      <c r="H6" s="7"/>
      <c r="I6" s="9"/>
    </row>
    <row r="7" spans="1:10" ht="13.95" customHeight="1" x14ac:dyDescent="0.25">
      <c r="A7" s="6"/>
      <c r="B7" s="7"/>
      <c r="C7" s="7"/>
      <c r="D7" s="7"/>
      <c r="E7" s="7"/>
      <c r="F7" s="7"/>
      <c r="G7" s="7"/>
      <c r="H7" s="7"/>
      <c r="I7" s="9"/>
    </row>
    <row r="8" spans="1:10" ht="13.95" customHeight="1" x14ac:dyDescent="0.25">
      <c r="A8" s="6"/>
      <c r="B8" s="7"/>
      <c r="C8" s="7"/>
      <c r="D8" s="7"/>
      <c r="E8" s="7"/>
      <c r="F8" s="7"/>
      <c r="G8" s="7"/>
      <c r="H8" s="7"/>
      <c r="I8" s="9"/>
    </row>
    <row r="9" spans="1:10" ht="13.95" customHeight="1" x14ac:dyDescent="0.25">
      <c r="A9" s="6"/>
      <c r="B9" s="7"/>
      <c r="C9" s="7"/>
      <c r="D9" s="7"/>
      <c r="E9" s="7"/>
      <c r="F9" s="7"/>
      <c r="G9" s="7"/>
      <c r="H9" s="7"/>
      <c r="I9" s="9"/>
    </row>
    <row r="10" spans="1:10" ht="13.95" customHeight="1" x14ac:dyDescent="0.25">
      <c r="A10" s="6"/>
      <c r="B10" s="7"/>
      <c r="C10" s="7"/>
      <c r="D10" s="7"/>
      <c r="E10" s="7"/>
      <c r="F10" s="7"/>
      <c r="G10" s="7"/>
      <c r="H10" s="7"/>
      <c r="I10" s="9"/>
    </row>
    <row r="11" spans="1:10" ht="13.95" customHeight="1" x14ac:dyDescent="0.25">
      <c r="A11" s="6"/>
      <c r="B11" s="7"/>
      <c r="C11" s="7"/>
      <c r="D11" s="7"/>
      <c r="E11" s="7"/>
      <c r="F11" s="7"/>
      <c r="G11" s="7"/>
      <c r="H11" s="7"/>
      <c r="I11" s="9"/>
    </row>
    <row r="12" spans="1:10" ht="13.95" customHeight="1" x14ac:dyDescent="0.25">
      <c r="A12" s="10"/>
      <c r="B12" s="11"/>
      <c r="C12" s="11"/>
      <c r="D12" s="11"/>
      <c r="E12" s="7"/>
      <c r="F12" s="7"/>
      <c r="G12" s="7"/>
      <c r="H12" s="7"/>
      <c r="I12" s="9"/>
    </row>
    <row r="13" spans="1:10" ht="13.95" customHeight="1" x14ac:dyDescent="0.25">
      <c r="A13" s="10"/>
      <c r="B13" s="11" t="s">
        <v>9</v>
      </c>
      <c r="C13" s="11"/>
      <c r="D13" s="11"/>
      <c r="E13" s="22"/>
      <c r="F13" s="7"/>
      <c r="G13" s="7"/>
      <c r="H13" s="7"/>
      <c r="I13" s="9"/>
    </row>
    <row r="14" spans="1:10" ht="13.95" customHeight="1" x14ac:dyDescent="0.25">
      <c r="A14" s="10"/>
      <c r="B14" s="7" t="s">
        <v>5</v>
      </c>
      <c r="C14" s="11"/>
      <c r="D14" s="11"/>
      <c r="E14" s="42">
        <f>ข้อมูล!D10</f>
        <v>6</v>
      </c>
      <c r="F14" s="7" t="s">
        <v>6</v>
      </c>
      <c r="G14" s="7"/>
      <c r="H14" s="7"/>
      <c r="I14" s="9"/>
    </row>
    <row r="15" spans="1:10" ht="13.95" customHeight="1" x14ac:dyDescent="0.25">
      <c r="A15" s="10"/>
      <c r="B15" s="7" t="s">
        <v>10</v>
      </c>
      <c r="C15" s="7"/>
      <c r="D15" s="7"/>
      <c r="E15" s="42">
        <f>ข้อมูล!D12</f>
        <v>8</v>
      </c>
      <c r="F15" s="7" t="s">
        <v>11</v>
      </c>
      <c r="G15" s="7"/>
      <c r="H15" s="7"/>
      <c r="I15" s="9"/>
      <c r="J15" s="23"/>
    </row>
    <row r="16" spans="1:10" ht="13.95" customHeight="1" x14ac:dyDescent="0.25">
      <c r="A16" s="10"/>
      <c r="B16" s="7" t="s">
        <v>12</v>
      </c>
      <c r="C16" s="7"/>
      <c r="D16" s="7"/>
      <c r="E16" s="43">
        <f>E14/E15</f>
        <v>0.75</v>
      </c>
      <c r="F16" s="7" t="s">
        <v>13</v>
      </c>
      <c r="G16" s="7"/>
      <c r="H16" s="7"/>
      <c r="I16" s="9"/>
    </row>
    <row r="17" spans="1:9" ht="13.95" customHeight="1" x14ac:dyDescent="0.25">
      <c r="A17" s="10"/>
      <c r="B17" s="7" t="s">
        <v>14</v>
      </c>
      <c r="C17" s="7"/>
      <c r="D17" s="7"/>
      <c r="E17" s="42">
        <v>4</v>
      </c>
      <c r="F17" s="7" t="s">
        <v>15</v>
      </c>
      <c r="G17" s="7"/>
      <c r="H17" s="7"/>
      <c r="I17" s="9"/>
    </row>
    <row r="18" spans="1:9" ht="13.95" customHeight="1" x14ac:dyDescent="0.25">
      <c r="A18" s="10"/>
      <c r="B18" s="7" t="s">
        <v>16</v>
      </c>
      <c r="C18" s="7"/>
      <c r="D18" s="7"/>
      <c r="E18" s="43">
        <f>E16*E17</f>
        <v>3</v>
      </c>
      <c r="F18" s="7" t="s">
        <v>17</v>
      </c>
      <c r="G18" s="7"/>
      <c r="H18" s="7"/>
      <c r="I18" s="9"/>
    </row>
    <row r="19" spans="1:9" ht="13.95" customHeight="1" x14ac:dyDescent="0.25">
      <c r="A19" s="10"/>
      <c r="B19" s="7"/>
      <c r="C19" s="7"/>
      <c r="D19" s="7"/>
      <c r="E19" s="7"/>
      <c r="F19" s="7"/>
      <c r="G19" s="7"/>
      <c r="H19" s="7"/>
      <c r="I19" s="9"/>
    </row>
    <row r="20" spans="1:9" ht="13.95" customHeight="1" x14ac:dyDescent="0.25">
      <c r="A20" s="6"/>
      <c r="B20" s="11" t="s">
        <v>112</v>
      </c>
      <c r="C20" s="11"/>
      <c r="D20" s="11"/>
      <c r="E20" s="22"/>
      <c r="F20" s="7"/>
      <c r="G20" s="7"/>
      <c r="H20" s="7"/>
      <c r="I20" s="9"/>
    </row>
    <row r="21" spans="1:9" ht="13.95" customHeight="1" x14ac:dyDescent="0.25">
      <c r="A21" s="10"/>
      <c r="B21" s="7" t="s">
        <v>18</v>
      </c>
      <c r="C21" s="7"/>
      <c r="D21" s="7"/>
      <c r="E21" s="25">
        <v>1.2</v>
      </c>
      <c r="F21" s="7" t="s">
        <v>19</v>
      </c>
      <c r="G21" s="7"/>
      <c r="H21" s="7"/>
      <c r="I21" s="9"/>
    </row>
    <row r="22" spans="1:9" ht="13.95" customHeight="1" x14ac:dyDescent="0.25">
      <c r="A22" s="10"/>
      <c r="B22" s="7" t="s">
        <v>22</v>
      </c>
      <c r="C22" s="7"/>
      <c r="D22" s="7"/>
      <c r="E22" s="25">
        <v>0.4</v>
      </c>
      <c r="F22" s="7" t="s">
        <v>19</v>
      </c>
      <c r="G22" s="7"/>
      <c r="H22" s="7"/>
      <c r="I22" s="9"/>
    </row>
    <row r="23" spans="1:9" ht="13.95" customHeight="1" x14ac:dyDescent="0.25">
      <c r="A23" s="10"/>
      <c r="B23" s="7" t="s">
        <v>83</v>
      </c>
      <c r="C23" s="7"/>
      <c r="D23" s="7"/>
      <c r="E23" s="25">
        <v>5</v>
      </c>
      <c r="F23" s="7" t="s">
        <v>23</v>
      </c>
      <c r="G23" s="7"/>
      <c r="H23" s="7"/>
      <c r="I23" s="9"/>
    </row>
    <row r="24" spans="1:9" ht="13.95" customHeight="1" x14ac:dyDescent="0.25">
      <c r="A24" s="10"/>
      <c r="B24" s="26" t="s">
        <v>96</v>
      </c>
      <c r="C24" s="7"/>
      <c r="D24" s="7"/>
      <c r="E24" s="42">
        <v>0.3</v>
      </c>
      <c r="F24" s="7" t="s">
        <v>19</v>
      </c>
      <c r="G24" s="7"/>
      <c r="H24" s="7"/>
      <c r="I24" s="9"/>
    </row>
    <row r="25" spans="1:9" ht="13.95" customHeight="1" x14ac:dyDescent="0.25">
      <c r="A25" s="10"/>
      <c r="B25" s="7" t="s">
        <v>103</v>
      </c>
      <c r="C25" s="7"/>
      <c r="D25" s="7"/>
      <c r="E25" s="43">
        <f>((E22*E23)-E24)</f>
        <v>1.7</v>
      </c>
      <c r="F25" s="7" t="s">
        <v>99</v>
      </c>
      <c r="G25" s="7"/>
      <c r="H25" s="7"/>
      <c r="I25" s="9"/>
    </row>
    <row r="26" spans="1:9" ht="13.95" customHeight="1" x14ac:dyDescent="0.25">
      <c r="A26" s="10"/>
      <c r="B26" s="7" t="s">
        <v>20</v>
      </c>
      <c r="C26" s="7"/>
      <c r="D26" s="7"/>
      <c r="E26" s="43">
        <f>ROUNDUP((E18*4)/(PI()*E21^2),1)</f>
        <v>2.7</v>
      </c>
      <c r="F26" s="7" t="s">
        <v>19</v>
      </c>
      <c r="G26" s="7"/>
      <c r="H26" s="7"/>
      <c r="I26" s="9"/>
    </row>
    <row r="27" spans="1:9" ht="13.95" customHeight="1" x14ac:dyDescent="0.25">
      <c r="A27" s="10"/>
      <c r="B27" s="7" t="s">
        <v>24</v>
      </c>
      <c r="C27" s="7"/>
      <c r="D27" s="7"/>
      <c r="E27" s="43">
        <f>ROUNDUP(E26/E25,0)</f>
        <v>2</v>
      </c>
      <c r="F27" s="7" t="s">
        <v>25</v>
      </c>
      <c r="G27" s="7"/>
      <c r="H27" s="7"/>
      <c r="I27" s="9"/>
    </row>
    <row r="28" spans="1:9" ht="13.95" customHeight="1" x14ac:dyDescent="0.25">
      <c r="A28" s="10"/>
      <c r="B28" s="7" t="s">
        <v>26</v>
      </c>
      <c r="C28" s="7"/>
      <c r="D28" s="7"/>
      <c r="E28" s="44">
        <f>(PI()*E21^2/4*((E23*E22)-E24))*E27</f>
        <v>3.845309407993907</v>
      </c>
      <c r="F28" s="7" t="s">
        <v>91</v>
      </c>
      <c r="G28" s="43">
        <f>E18</f>
        <v>3</v>
      </c>
      <c r="H28" s="7" t="s">
        <v>17</v>
      </c>
      <c r="I28" s="49" t="str">
        <f>IF(E28&gt;G28,"O.K.","No")</f>
        <v>O.K.</v>
      </c>
    </row>
    <row r="29" spans="1:9" ht="13.95" customHeight="1" x14ac:dyDescent="0.25">
      <c r="A29" s="10"/>
      <c r="B29" s="7"/>
      <c r="C29" s="7"/>
      <c r="D29" s="7"/>
      <c r="E29" s="7"/>
      <c r="F29" s="7"/>
      <c r="G29" s="7"/>
      <c r="H29" s="7"/>
      <c r="I29" s="9"/>
    </row>
    <row r="30" spans="1:9" ht="13.95" customHeight="1" x14ac:dyDescent="0.25">
      <c r="A30" s="10"/>
      <c r="B30" s="11" t="s">
        <v>73</v>
      </c>
      <c r="C30" s="11"/>
      <c r="D30" s="11"/>
      <c r="E30" s="7"/>
      <c r="F30" s="7"/>
      <c r="G30" s="7"/>
      <c r="H30" s="7"/>
      <c r="I30" s="9"/>
    </row>
    <row r="31" spans="1:9" ht="13.95" customHeight="1" x14ac:dyDescent="0.25">
      <c r="A31" s="10"/>
      <c r="B31" s="27" t="s">
        <v>74</v>
      </c>
      <c r="C31" s="28" t="s">
        <v>75</v>
      </c>
      <c r="D31" s="28" t="s">
        <v>77</v>
      </c>
      <c r="E31" s="28" t="s">
        <v>76</v>
      </c>
      <c r="F31" s="29"/>
      <c r="G31" s="29"/>
      <c r="H31" s="29"/>
      <c r="I31" s="30"/>
    </row>
    <row r="32" spans="1:9" ht="13.95" customHeight="1" x14ac:dyDescent="0.25">
      <c r="A32" s="10"/>
      <c r="B32" s="31" t="s">
        <v>78</v>
      </c>
      <c r="C32" s="45">
        <f>ข้อมูล!D15</f>
        <v>500</v>
      </c>
      <c r="D32" s="46">
        <v>0.2</v>
      </c>
      <c r="E32" s="45">
        <f>C32*(1-D32)</f>
        <v>400</v>
      </c>
      <c r="F32" s="32"/>
      <c r="G32" s="33"/>
      <c r="H32" s="33"/>
      <c r="I32" s="34"/>
    </row>
    <row r="33" spans="1:9" ht="13.95" customHeight="1" x14ac:dyDescent="0.25">
      <c r="A33" s="10"/>
      <c r="B33" s="31" t="s">
        <v>79</v>
      </c>
      <c r="C33" s="45">
        <f>ข้อมูล!D16</f>
        <v>1000</v>
      </c>
      <c r="D33" s="47">
        <v>0.2</v>
      </c>
      <c r="E33" s="45">
        <f>C33*(1-D33)</f>
        <v>800</v>
      </c>
      <c r="F33" s="32"/>
      <c r="G33" s="33"/>
      <c r="H33" s="33"/>
      <c r="I33" s="34"/>
    </row>
    <row r="34" spans="1:9" ht="13.95" customHeight="1" x14ac:dyDescent="0.25">
      <c r="A34" s="10"/>
      <c r="B34" s="35" t="s">
        <v>80</v>
      </c>
      <c r="C34" s="45">
        <f>ข้อมูล!D17</f>
        <v>110</v>
      </c>
      <c r="D34" s="48">
        <v>0</v>
      </c>
      <c r="E34" s="45">
        <f>C34*(1-D34)</f>
        <v>110</v>
      </c>
      <c r="F34" s="36"/>
      <c r="G34" s="37"/>
      <c r="H34" s="37"/>
      <c r="I34" s="38"/>
    </row>
    <row r="35" spans="1:9" ht="13.95" customHeight="1" x14ac:dyDescent="0.25">
      <c r="A35" s="10"/>
      <c r="B35" s="35" t="s">
        <v>81</v>
      </c>
      <c r="C35" s="45">
        <f>ข้อมูล!D18</f>
        <v>220</v>
      </c>
      <c r="D35" s="47">
        <v>0.4</v>
      </c>
      <c r="E35" s="45">
        <f>C35*(1-D35)</f>
        <v>132</v>
      </c>
      <c r="F35" s="36"/>
      <c r="G35" s="37"/>
      <c r="H35" s="37"/>
      <c r="I35" s="38"/>
    </row>
    <row r="36" spans="1:9" ht="13.95" customHeight="1" x14ac:dyDescent="0.25">
      <c r="A36" s="10"/>
      <c r="B36" s="37"/>
      <c r="C36" s="39"/>
      <c r="D36" s="40"/>
      <c r="E36" s="33"/>
      <c r="F36" s="36"/>
      <c r="G36" s="37"/>
      <c r="H36" s="37"/>
      <c r="I36" s="38"/>
    </row>
    <row r="37" spans="1:9" ht="13.95" customHeight="1" thickBot="1" x14ac:dyDescent="0.3">
      <c r="A37" s="15"/>
      <c r="B37" s="41"/>
      <c r="C37" s="41"/>
      <c r="D37" s="41"/>
      <c r="E37" s="16"/>
      <c r="F37" s="16"/>
      <c r="G37" s="16"/>
      <c r="H37" s="16"/>
      <c r="I37" s="18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showGridLines="0" zoomScaleNormal="100" zoomScaleSheetLayoutView="100" workbookViewId="0">
      <selection activeCell="J11" sqref="J11"/>
    </sheetView>
  </sheetViews>
  <sheetFormatPr defaultRowHeight="13.95" customHeight="1" x14ac:dyDescent="0.25"/>
  <cols>
    <col min="1" max="1" width="5.19921875" style="5" customWidth="1"/>
    <col min="2" max="2" width="12.69921875" style="5" customWidth="1"/>
    <col min="3" max="3" width="10.19921875" style="5" customWidth="1"/>
    <col min="4" max="4" width="10.5" style="5" customWidth="1"/>
    <col min="5" max="5" width="8.8984375" style="5" customWidth="1"/>
    <col min="6" max="6" width="8.19921875" style="5" customWidth="1"/>
    <col min="7" max="8" width="5.5" style="5" customWidth="1"/>
    <col min="9" max="9" width="5.8984375" style="5" customWidth="1"/>
    <col min="10" max="16384" width="8.796875" style="5"/>
  </cols>
  <sheetData>
    <row r="1" spans="1:9" ht="13.95" customHeight="1" x14ac:dyDescent="0.25">
      <c r="A1" s="1" t="s">
        <v>115</v>
      </c>
      <c r="B1" s="2"/>
      <c r="C1" s="2"/>
      <c r="D1" s="2"/>
      <c r="E1" s="2"/>
      <c r="F1" s="2"/>
      <c r="G1" s="2"/>
      <c r="H1" s="2"/>
      <c r="I1" s="4"/>
    </row>
    <row r="2" spans="1:9" ht="13.95" customHeight="1" x14ac:dyDescent="0.25">
      <c r="A2" s="6"/>
      <c r="B2" s="7"/>
      <c r="C2" s="7"/>
      <c r="D2" s="7"/>
      <c r="E2" s="7"/>
      <c r="F2" s="7"/>
      <c r="G2" s="7"/>
      <c r="H2" s="7"/>
      <c r="I2" s="9"/>
    </row>
    <row r="3" spans="1:9" ht="13.95" customHeight="1" x14ac:dyDescent="0.25">
      <c r="A3" s="6"/>
      <c r="B3" s="7"/>
      <c r="C3" s="7"/>
      <c r="D3" s="7"/>
      <c r="E3" s="7"/>
      <c r="F3" s="7"/>
      <c r="G3" s="7"/>
      <c r="H3" s="7"/>
      <c r="I3" s="9"/>
    </row>
    <row r="4" spans="1:9" ht="13.95" customHeight="1" x14ac:dyDescent="0.25">
      <c r="A4" s="6"/>
      <c r="B4" s="7"/>
      <c r="C4" s="7"/>
      <c r="D4" s="7"/>
      <c r="E4" s="7"/>
      <c r="F4" s="7"/>
      <c r="G4" s="7"/>
      <c r="H4" s="7"/>
      <c r="I4" s="9"/>
    </row>
    <row r="5" spans="1:9" ht="13.95" customHeight="1" x14ac:dyDescent="0.25">
      <c r="A5" s="6"/>
      <c r="B5" s="7"/>
      <c r="C5" s="7"/>
      <c r="D5" s="7"/>
      <c r="E5" s="7"/>
      <c r="F5" s="7"/>
      <c r="G5" s="7"/>
      <c r="H5" s="7"/>
      <c r="I5" s="9"/>
    </row>
    <row r="6" spans="1:9" ht="13.95" customHeight="1" x14ac:dyDescent="0.25">
      <c r="A6" s="6"/>
      <c r="B6" s="7"/>
      <c r="C6" s="7"/>
      <c r="D6" s="7"/>
      <c r="E6" s="7"/>
      <c r="F6" s="7"/>
      <c r="G6" s="7"/>
      <c r="H6" s="7"/>
      <c r="I6" s="9"/>
    </row>
    <row r="7" spans="1:9" ht="13.95" customHeight="1" x14ac:dyDescent="0.25">
      <c r="A7" s="6"/>
      <c r="B7" s="7"/>
      <c r="C7" s="7"/>
      <c r="D7" s="7"/>
      <c r="E7" s="7"/>
      <c r="F7" s="7"/>
      <c r="G7" s="7"/>
      <c r="H7" s="7"/>
      <c r="I7" s="9"/>
    </row>
    <row r="8" spans="1:9" ht="13.95" customHeight="1" x14ac:dyDescent="0.25">
      <c r="A8" s="6"/>
      <c r="B8" s="7"/>
      <c r="C8" s="7"/>
      <c r="D8" s="7"/>
      <c r="E8" s="7"/>
      <c r="F8" s="7"/>
      <c r="G8" s="7"/>
      <c r="H8" s="7"/>
      <c r="I8" s="9"/>
    </row>
    <row r="9" spans="1:9" ht="13.95" customHeight="1" x14ac:dyDescent="0.25">
      <c r="A9" s="6"/>
      <c r="B9" s="7"/>
      <c r="C9" s="7"/>
      <c r="D9" s="7"/>
      <c r="E9" s="7"/>
      <c r="F9" s="7"/>
      <c r="G9" s="7"/>
      <c r="H9" s="7"/>
      <c r="I9" s="9"/>
    </row>
    <row r="10" spans="1:9" ht="13.95" customHeight="1" x14ac:dyDescent="0.25">
      <c r="A10" s="6"/>
      <c r="B10" s="7"/>
      <c r="C10" s="7"/>
      <c r="D10" s="7"/>
      <c r="E10" s="7"/>
      <c r="F10" s="7"/>
      <c r="G10" s="7"/>
      <c r="H10" s="7"/>
      <c r="I10" s="9"/>
    </row>
    <row r="11" spans="1:9" ht="13.95" customHeight="1" x14ac:dyDescent="0.25">
      <c r="A11" s="6"/>
      <c r="B11" s="7"/>
      <c r="C11" s="7"/>
      <c r="D11" s="7"/>
      <c r="E11" s="7"/>
      <c r="F11" s="7"/>
      <c r="G11" s="7"/>
      <c r="H11" s="7"/>
      <c r="I11" s="9"/>
    </row>
    <row r="12" spans="1:9" ht="13.95" customHeight="1" x14ac:dyDescent="0.25">
      <c r="A12" s="6"/>
      <c r="B12" s="7"/>
      <c r="C12" s="7"/>
      <c r="D12" s="7"/>
      <c r="E12" s="7"/>
      <c r="F12" s="7"/>
      <c r="G12" s="7"/>
      <c r="H12" s="7"/>
      <c r="I12" s="9"/>
    </row>
    <row r="13" spans="1:9" ht="13.95" customHeight="1" x14ac:dyDescent="0.25">
      <c r="A13" s="10"/>
      <c r="B13" s="7"/>
      <c r="C13" s="7"/>
      <c r="D13" s="7"/>
      <c r="E13" s="7"/>
      <c r="F13" s="7"/>
      <c r="G13" s="7"/>
      <c r="H13" s="7"/>
      <c r="I13" s="9"/>
    </row>
    <row r="14" spans="1:9" ht="13.95" customHeight="1" x14ac:dyDescent="0.25">
      <c r="A14" s="10"/>
      <c r="B14" s="11" t="s">
        <v>9</v>
      </c>
      <c r="C14" s="11"/>
      <c r="D14" s="11"/>
      <c r="E14" s="7"/>
      <c r="F14" s="7"/>
      <c r="G14" s="7"/>
      <c r="H14" s="7"/>
      <c r="I14" s="9"/>
    </row>
    <row r="15" spans="1:9" ht="13.95" customHeight="1" x14ac:dyDescent="0.25">
      <c r="A15" s="10"/>
      <c r="B15" s="7" t="s">
        <v>5</v>
      </c>
      <c r="C15" s="7"/>
      <c r="D15" s="7"/>
      <c r="E15" s="42">
        <f>ข้อมูล!D10</f>
        <v>6</v>
      </c>
      <c r="F15" s="7" t="s">
        <v>6</v>
      </c>
      <c r="G15" s="7"/>
      <c r="H15" s="7"/>
      <c r="I15" s="9"/>
    </row>
    <row r="16" spans="1:9" ht="13.95" customHeight="1" x14ac:dyDescent="0.25">
      <c r="A16" s="10"/>
      <c r="B16" s="7" t="s">
        <v>28</v>
      </c>
      <c r="C16" s="7"/>
      <c r="D16" s="7"/>
      <c r="E16" s="42">
        <v>1.5</v>
      </c>
      <c r="F16" s="7" t="s">
        <v>29</v>
      </c>
      <c r="G16" s="7"/>
      <c r="H16" s="7"/>
      <c r="I16" s="9"/>
    </row>
    <row r="17" spans="1:9" ht="13.95" customHeight="1" x14ac:dyDescent="0.25">
      <c r="A17" s="10"/>
      <c r="B17" s="7"/>
      <c r="C17" s="7"/>
      <c r="D17" s="7"/>
      <c r="E17" s="43">
        <f>E16*(C30/C31)</f>
        <v>0.75</v>
      </c>
      <c r="F17" s="7" t="s">
        <v>30</v>
      </c>
      <c r="G17" s="7"/>
      <c r="H17" s="7"/>
      <c r="I17" s="9"/>
    </row>
    <row r="18" spans="1:9" ht="13.95" customHeight="1" x14ac:dyDescent="0.25">
      <c r="A18" s="10"/>
      <c r="B18" s="7" t="s">
        <v>32</v>
      </c>
      <c r="C18" s="7"/>
      <c r="D18" s="7"/>
      <c r="E18" s="43">
        <f>ROUNDUP(C30*E15/E17/1000,0)</f>
        <v>4</v>
      </c>
      <c r="F18" s="7" t="s">
        <v>17</v>
      </c>
      <c r="G18" s="7"/>
      <c r="H18" s="7"/>
      <c r="I18" s="9"/>
    </row>
    <row r="19" spans="1:9" ht="13.95" customHeight="1" x14ac:dyDescent="0.25">
      <c r="A19" s="10"/>
      <c r="B19" s="7" t="s">
        <v>18</v>
      </c>
      <c r="C19" s="7"/>
      <c r="D19" s="7"/>
      <c r="E19" s="25">
        <v>1.2</v>
      </c>
      <c r="F19" s="7" t="s">
        <v>19</v>
      </c>
      <c r="G19" s="7"/>
      <c r="H19" s="7"/>
      <c r="I19" s="9"/>
    </row>
    <row r="20" spans="1:9" ht="13.95" customHeight="1" x14ac:dyDescent="0.25">
      <c r="A20" s="10"/>
      <c r="B20" s="7" t="s">
        <v>22</v>
      </c>
      <c r="C20" s="7"/>
      <c r="D20" s="7"/>
      <c r="E20" s="25">
        <v>0.4</v>
      </c>
      <c r="F20" s="7" t="s">
        <v>19</v>
      </c>
      <c r="G20" s="7"/>
      <c r="H20" s="7"/>
      <c r="I20" s="9"/>
    </row>
    <row r="21" spans="1:9" ht="13.95" customHeight="1" x14ac:dyDescent="0.25">
      <c r="A21" s="10"/>
      <c r="B21" s="7" t="s">
        <v>82</v>
      </c>
      <c r="C21" s="7"/>
      <c r="D21" s="7"/>
      <c r="E21" s="25">
        <v>5</v>
      </c>
      <c r="F21" s="7" t="s">
        <v>23</v>
      </c>
      <c r="G21" s="7"/>
      <c r="H21" s="7"/>
      <c r="I21" s="9"/>
    </row>
    <row r="22" spans="1:9" ht="13.95" customHeight="1" x14ac:dyDescent="0.25">
      <c r="A22" s="10"/>
      <c r="B22" s="26" t="s">
        <v>96</v>
      </c>
      <c r="C22" s="7"/>
      <c r="D22" s="7"/>
      <c r="E22" s="42">
        <v>0.4</v>
      </c>
      <c r="F22" s="7" t="s">
        <v>19</v>
      </c>
      <c r="G22" s="7"/>
      <c r="H22" s="7"/>
      <c r="I22" s="9"/>
    </row>
    <row r="23" spans="1:9" ht="13.95" customHeight="1" x14ac:dyDescent="0.25">
      <c r="A23" s="10"/>
      <c r="B23" s="7" t="s">
        <v>103</v>
      </c>
      <c r="C23" s="7"/>
      <c r="D23" s="7"/>
      <c r="E23" s="43">
        <f>((E20*E21)-E22)</f>
        <v>1.6</v>
      </c>
      <c r="F23" s="7" t="s">
        <v>99</v>
      </c>
      <c r="G23" s="7"/>
      <c r="H23" s="7"/>
      <c r="I23" s="9"/>
    </row>
    <row r="24" spans="1:9" ht="13.95" customHeight="1" x14ac:dyDescent="0.25">
      <c r="A24" s="10"/>
      <c r="B24" s="7" t="s">
        <v>20</v>
      </c>
      <c r="C24" s="7"/>
      <c r="D24" s="7"/>
      <c r="E24" s="43">
        <f>ROUND((E18*4)/(PI()*E19^2),1)</f>
        <v>3.5</v>
      </c>
      <c r="F24" s="7" t="s">
        <v>19</v>
      </c>
      <c r="G24" s="7"/>
      <c r="H24" s="7"/>
      <c r="I24" s="9"/>
    </row>
    <row r="25" spans="1:9" ht="13.95" customHeight="1" x14ac:dyDescent="0.25">
      <c r="A25" s="10"/>
      <c r="B25" s="7" t="s">
        <v>101</v>
      </c>
      <c r="C25" s="7"/>
      <c r="D25" s="7"/>
      <c r="E25" s="43">
        <f>ROUNDUP(E24/E23,0)</f>
        <v>3</v>
      </c>
      <c r="F25" s="7" t="s">
        <v>25</v>
      </c>
      <c r="G25" s="7"/>
      <c r="H25" s="7"/>
      <c r="I25" s="9"/>
    </row>
    <row r="26" spans="1:9" ht="13.95" customHeight="1" x14ac:dyDescent="0.25">
      <c r="A26" s="10"/>
      <c r="B26" s="7" t="s">
        <v>26</v>
      </c>
      <c r="C26" s="7"/>
      <c r="D26" s="7"/>
      <c r="E26" s="44">
        <f>(PI()*E19^2/4*((E21*E20)-E22))*E25</f>
        <v>5.4286721054031633</v>
      </c>
      <c r="F26" s="51" t="s">
        <v>91</v>
      </c>
      <c r="G26" s="43">
        <f>E18</f>
        <v>4</v>
      </c>
      <c r="H26" s="43" t="s">
        <v>17</v>
      </c>
      <c r="I26" s="49" t="str">
        <f>IF(E26&gt;G26,"O.K.","No")</f>
        <v>O.K.</v>
      </c>
    </row>
    <row r="27" spans="1:9" ht="13.95" customHeight="1" x14ac:dyDescent="0.25">
      <c r="A27" s="10"/>
      <c r="B27" s="7"/>
      <c r="C27" s="7"/>
      <c r="D27" s="7"/>
      <c r="E27" s="7"/>
      <c r="F27" s="7"/>
      <c r="G27" s="24"/>
      <c r="H27" s="24"/>
      <c r="I27" s="9"/>
    </row>
    <row r="28" spans="1:9" ht="13.95" customHeight="1" x14ac:dyDescent="0.25">
      <c r="A28" s="10"/>
      <c r="B28" s="11" t="s">
        <v>84</v>
      </c>
      <c r="C28" s="11"/>
      <c r="D28" s="11"/>
      <c r="E28" s="7"/>
      <c r="F28" s="7"/>
      <c r="G28" s="7"/>
      <c r="H28" s="7"/>
      <c r="I28" s="9"/>
    </row>
    <row r="29" spans="1:9" ht="13.95" customHeight="1" x14ac:dyDescent="0.25">
      <c r="A29" s="10"/>
      <c r="B29" s="27" t="s">
        <v>74</v>
      </c>
      <c r="C29" s="28" t="s">
        <v>75</v>
      </c>
      <c r="D29" s="28" t="s">
        <v>77</v>
      </c>
      <c r="E29" s="28" t="s">
        <v>76</v>
      </c>
      <c r="F29" s="29"/>
      <c r="G29" s="29"/>
      <c r="H29" s="29"/>
      <c r="I29" s="30"/>
    </row>
    <row r="30" spans="1:9" ht="13.95" customHeight="1" x14ac:dyDescent="0.25">
      <c r="A30" s="10"/>
      <c r="B30" s="31" t="s">
        <v>78</v>
      </c>
      <c r="C30" s="52">
        <f>บ่อดักไขมัน!E32</f>
        <v>400</v>
      </c>
      <c r="D30" s="46">
        <v>0.7</v>
      </c>
      <c r="E30" s="52">
        <f>C30*(1-D30)</f>
        <v>120.00000000000001</v>
      </c>
      <c r="F30" s="32"/>
      <c r="G30" s="33"/>
      <c r="H30" s="33"/>
      <c r="I30" s="34"/>
    </row>
    <row r="31" spans="1:9" ht="13.95" customHeight="1" x14ac:dyDescent="0.25">
      <c r="A31" s="10"/>
      <c r="B31" s="31" t="s">
        <v>79</v>
      </c>
      <c r="C31" s="52">
        <f>บ่อดักไขมัน!E33</f>
        <v>800</v>
      </c>
      <c r="D31" s="47">
        <v>0.7</v>
      </c>
      <c r="E31" s="52">
        <f>C31*(1-D31)</f>
        <v>240.00000000000003</v>
      </c>
      <c r="F31" s="32"/>
      <c r="G31" s="33"/>
      <c r="H31" s="33"/>
      <c r="I31" s="34"/>
    </row>
    <row r="32" spans="1:9" ht="13.95" customHeight="1" x14ac:dyDescent="0.25">
      <c r="A32" s="10"/>
      <c r="B32" s="35" t="s">
        <v>80</v>
      </c>
      <c r="C32" s="52">
        <f>บ่อดักไขมัน!E34</f>
        <v>110</v>
      </c>
      <c r="D32" s="48">
        <v>0</v>
      </c>
      <c r="E32" s="52">
        <f>C32*(1-D32)</f>
        <v>110</v>
      </c>
      <c r="F32" s="36"/>
      <c r="G32" s="37"/>
      <c r="H32" s="37"/>
      <c r="I32" s="38"/>
    </row>
    <row r="33" spans="1:9" ht="13.95" customHeight="1" x14ac:dyDescent="0.25">
      <c r="A33" s="10"/>
      <c r="B33" s="35" t="s">
        <v>81</v>
      </c>
      <c r="C33" s="52">
        <f>บ่อดักไขมัน!E35</f>
        <v>132</v>
      </c>
      <c r="D33" s="47">
        <v>0</v>
      </c>
      <c r="E33" s="52">
        <f>C33*(1-D33)</f>
        <v>132</v>
      </c>
      <c r="F33" s="36"/>
      <c r="G33" s="37"/>
      <c r="H33" s="37"/>
      <c r="I33" s="38"/>
    </row>
    <row r="34" spans="1:9" ht="13.95" customHeight="1" thickBot="1" x14ac:dyDescent="0.3">
      <c r="A34" s="15"/>
      <c r="B34" s="16"/>
      <c r="C34" s="16"/>
      <c r="D34" s="16"/>
      <c r="E34" s="16"/>
      <c r="F34" s="16"/>
      <c r="G34" s="16"/>
      <c r="H34" s="16"/>
      <c r="I34" s="18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"/>
  <sheetViews>
    <sheetView showGridLines="0" zoomScaleNormal="100" zoomScaleSheetLayoutView="100" workbookViewId="0">
      <selection activeCell="M18" sqref="M18"/>
    </sheetView>
  </sheetViews>
  <sheetFormatPr defaultRowHeight="13.95" customHeight="1" x14ac:dyDescent="0.25"/>
  <cols>
    <col min="1" max="1" width="5.69921875" style="5" customWidth="1"/>
    <col min="2" max="2" width="12.69921875" style="5" customWidth="1"/>
    <col min="3" max="3" width="10.19921875" style="5" customWidth="1"/>
    <col min="4" max="4" width="11.09765625" style="5" customWidth="1"/>
    <col min="5" max="5" width="8.8984375" style="5" customWidth="1"/>
    <col min="6" max="6" width="8.19921875" style="5" customWidth="1"/>
    <col min="7" max="7" width="4.69921875" style="20" customWidth="1"/>
    <col min="8" max="9" width="4.796875" style="5" customWidth="1"/>
    <col min="10" max="10" width="5.796875" style="5" customWidth="1"/>
    <col min="11" max="16384" width="8.796875" style="5"/>
  </cols>
  <sheetData>
    <row r="1" spans="1:10" ht="13.95" customHeight="1" x14ac:dyDescent="0.25">
      <c r="A1" s="1" t="s">
        <v>116</v>
      </c>
      <c r="B1" s="2"/>
      <c r="C1" s="2"/>
      <c r="D1" s="2"/>
      <c r="E1" s="2"/>
      <c r="F1" s="2"/>
      <c r="G1" s="3"/>
      <c r="H1" s="2"/>
      <c r="I1" s="2"/>
      <c r="J1" s="4"/>
    </row>
    <row r="2" spans="1:10" ht="13.95" customHeight="1" x14ac:dyDescent="0.25">
      <c r="A2" s="10"/>
      <c r="B2" s="7"/>
      <c r="C2" s="7"/>
      <c r="D2" s="7"/>
      <c r="E2" s="7"/>
      <c r="F2" s="7"/>
      <c r="G2" s="8"/>
      <c r="H2" s="7"/>
      <c r="I2" s="7"/>
      <c r="J2" s="9"/>
    </row>
    <row r="3" spans="1:10" ht="13.95" customHeight="1" x14ac:dyDescent="0.25">
      <c r="A3" s="10"/>
      <c r="B3" s="7"/>
      <c r="C3" s="7"/>
      <c r="D3" s="7"/>
      <c r="E3" s="7"/>
      <c r="F3" s="7"/>
      <c r="G3" s="8"/>
      <c r="H3" s="7"/>
      <c r="I3" s="7"/>
      <c r="J3" s="9"/>
    </row>
    <row r="4" spans="1:10" ht="13.95" customHeight="1" x14ac:dyDescent="0.25">
      <c r="A4" s="10"/>
      <c r="B4" s="7"/>
      <c r="C4" s="7"/>
      <c r="D4" s="7"/>
      <c r="E4" s="7"/>
      <c r="F4" s="7"/>
      <c r="G4" s="8"/>
      <c r="H4" s="7"/>
      <c r="I4" s="7"/>
      <c r="J4" s="9"/>
    </row>
    <row r="5" spans="1:10" ht="13.95" customHeight="1" x14ac:dyDescent="0.25">
      <c r="A5" s="10"/>
      <c r="B5" s="7"/>
      <c r="C5" s="7"/>
      <c r="D5" s="7"/>
      <c r="E5" s="7"/>
      <c r="F5" s="7"/>
      <c r="G5" s="8"/>
      <c r="H5" s="7"/>
      <c r="I5" s="7"/>
      <c r="J5" s="9"/>
    </row>
    <row r="6" spans="1:10" ht="13.95" customHeight="1" x14ac:dyDescent="0.25">
      <c r="A6" s="10"/>
      <c r="B6" s="7"/>
      <c r="C6" s="7"/>
      <c r="D6" s="7"/>
      <c r="E6" s="7"/>
      <c r="F6" s="7"/>
      <c r="G6" s="8"/>
      <c r="H6" s="7"/>
      <c r="I6" s="7"/>
      <c r="J6" s="9"/>
    </row>
    <row r="7" spans="1:10" ht="13.95" customHeight="1" x14ac:dyDescent="0.25">
      <c r="A7" s="10"/>
      <c r="B7" s="7"/>
      <c r="C7" s="7"/>
      <c r="D7" s="7"/>
      <c r="E7" s="7"/>
      <c r="F7" s="7"/>
      <c r="G7" s="8"/>
      <c r="H7" s="7"/>
      <c r="I7" s="7"/>
      <c r="J7" s="9"/>
    </row>
    <row r="8" spans="1:10" ht="13.95" customHeight="1" x14ac:dyDescent="0.25">
      <c r="A8" s="10"/>
      <c r="B8" s="7"/>
      <c r="C8" s="7"/>
      <c r="D8" s="7"/>
      <c r="E8" s="7"/>
      <c r="F8" s="7"/>
      <c r="G8" s="8"/>
      <c r="H8" s="7"/>
      <c r="I8" s="7"/>
      <c r="J8" s="9"/>
    </row>
    <row r="9" spans="1:10" ht="13.95" customHeight="1" x14ac:dyDescent="0.25">
      <c r="A9" s="10"/>
      <c r="B9" s="7"/>
      <c r="C9" s="7"/>
      <c r="D9" s="7"/>
      <c r="E9" s="7"/>
      <c r="F9" s="7"/>
      <c r="G9" s="8"/>
      <c r="H9" s="7"/>
      <c r="I9" s="7"/>
      <c r="J9" s="9"/>
    </row>
    <row r="10" spans="1:10" ht="13.95" customHeight="1" x14ac:dyDescent="0.25">
      <c r="A10" s="10"/>
      <c r="B10" s="7"/>
      <c r="C10" s="7"/>
      <c r="D10" s="7"/>
      <c r="E10" s="7"/>
      <c r="F10" s="7"/>
      <c r="G10" s="8"/>
      <c r="H10" s="7"/>
      <c r="I10" s="7"/>
      <c r="J10" s="9"/>
    </row>
    <row r="11" spans="1:10" ht="13.95" customHeight="1" x14ac:dyDescent="0.25">
      <c r="A11" s="10"/>
      <c r="B11" s="7"/>
      <c r="C11" s="7"/>
      <c r="D11" s="7"/>
      <c r="E11" s="7"/>
      <c r="F11" s="7"/>
      <c r="G11" s="8"/>
      <c r="H11" s="7"/>
      <c r="I11" s="7"/>
      <c r="J11" s="9"/>
    </row>
    <row r="12" spans="1:10" ht="13.95" customHeight="1" x14ac:dyDescent="0.25">
      <c r="A12" s="10"/>
      <c r="B12" s="7"/>
      <c r="C12" s="7"/>
      <c r="D12" s="7"/>
      <c r="E12" s="7"/>
      <c r="F12" s="7"/>
      <c r="G12" s="8"/>
      <c r="H12" s="7"/>
      <c r="I12" s="7"/>
      <c r="J12" s="9"/>
    </row>
    <row r="13" spans="1:10" ht="13.95" customHeight="1" x14ac:dyDescent="0.25">
      <c r="A13" s="10"/>
      <c r="B13" s="11" t="s">
        <v>9</v>
      </c>
      <c r="C13" s="11"/>
      <c r="D13" s="11"/>
      <c r="E13" s="7"/>
      <c r="F13" s="7"/>
      <c r="G13" s="8"/>
      <c r="H13" s="7"/>
      <c r="I13" s="7"/>
      <c r="J13" s="9"/>
    </row>
    <row r="14" spans="1:10" ht="13.95" customHeight="1" x14ac:dyDescent="0.25">
      <c r="A14" s="10"/>
      <c r="B14" s="7" t="s">
        <v>5</v>
      </c>
      <c r="C14" s="7"/>
      <c r="D14" s="7"/>
      <c r="E14" s="42">
        <f>ข้อมูล!D10</f>
        <v>6</v>
      </c>
      <c r="F14" s="7" t="s">
        <v>6</v>
      </c>
      <c r="G14" s="8"/>
      <c r="H14" s="7"/>
      <c r="I14" s="7"/>
      <c r="J14" s="9"/>
    </row>
    <row r="15" spans="1:10" ht="13.95" customHeight="1" x14ac:dyDescent="0.25">
      <c r="A15" s="10"/>
      <c r="B15" s="7" t="s">
        <v>34</v>
      </c>
      <c r="C15" s="7"/>
      <c r="D15" s="7"/>
      <c r="E15" s="84">
        <v>8</v>
      </c>
      <c r="F15" s="7" t="s">
        <v>35</v>
      </c>
      <c r="G15" s="8"/>
      <c r="H15" s="7"/>
      <c r="I15" s="7"/>
      <c r="J15" s="9"/>
    </row>
    <row r="16" spans="1:10" ht="13.95" customHeight="1" x14ac:dyDescent="0.25">
      <c r="A16" s="10"/>
      <c r="B16" s="7" t="s">
        <v>32</v>
      </c>
      <c r="C16" s="7"/>
      <c r="D16" s="7"/>
      <c r="E16" s="43">
        <f>ROUNDUP(E14*E15/24,0)</f>
        <v>2</v>
      </c>
      <c r="F16" s="7" t="s">
        <v>17</v>
      </c>
      <c r="G16" s="8"/>
      <c r="H16" s="7"/>
      <c r="I16" s="7"/>
      <c r="J16" s="9"/>
    </row>
    <row r="17" spans="1:10" ht="13.95" customHeight="1" x14ac:dyDescent="0.25">
      <c r="A17" s="10"/>
      <c r="B17" s="7" t="s">
        <v>18</v>
      </c>
      <c r="C17" s="7"/>
      <c r="D17" s="7"/>
      <c r="E17" s="25">
        <v>1.2</v>
      </c>
      <c r="F17" s="7" t="s">
        <v>19</v>
      </c>
      <c r="G17" s="7"/>
      <c r="H17" s="7"/>
      <c r="I17" s="7"/>
      <c r="J17" s="9"/>
    </row>
    <row r="18" spans="1:10" ht="13.95" customHeight="1" x14ac:dyDescent="0.25">
      <c r="A18" s="10"/>
      <c r="B18" s="7" t="s">
        <v>22</v>
      </c>
      <c r="C18" s="7"/>
      <c r="D18" s="7"/>
      <c r="E18" s="25">
        <v>0.4</v>
      </c>
      <c r="F18" s="7" t="s">
        <v>19</v>
      </c>
      <c r="G18" s="7"/>
      <c r="H18" s="7"/>
      <c r="I18" s="7"/>
      <c r="J18" s="9"/>
    </row>
    <row r="19" spans="1:10" ht="13.95" customHeight="1" x14ac:dyDescent="0.25">
      <c r="A19" s="10"/>
      <c r="B19" s="7" t="s">
        <v>82</v>
      </c>
      <c r="C19" s="7"/>
      <c r="D19" s="7"/>
      <c r="E19" s="25">
        <v>5</v>
      </c>
      <c r="F19" s="7" t="s">
        <v>23</v>
      </c>
      <c r="G19" s="7"/>
      <c r="H19" s="7"/>
      <c r="I19" s="7"/>
      <c r="J19" s="9"/>
    </row>
    <row r="20" spans="1:10" ht="13.95" customHeight="1" x14ac:dyDescent="0.25">
      <c r="A20" s="10"/>
      <c r="B20" s="26" t="s">
        <v>96</v>
      </c>
      <c r="C20" s="7"/>
      <c r="D20" s="7"/>
      <c r="E20" s="42">
        <v>0.5</v>
      </c>
      <c r="F20" s="7" t="s">
        <v>19</v>
      </c>
      <c r="G20" s="7"/>
      <c r="H20" s="7"/>
      <c r="I20" s="7"/>
      <c r="J20" s="9"/>
    </row>
    <row r="21" spans="1:10" ht="13.95" customHeight="1" x14ac:dyDescent="0.25">
      <c r="A21" s="10"/>
      <c r="B21" s="7" t="s">
        <v>103</v>
      </c>
      <c r="C21" s="7"/>
      <c r="D21" s="7"/>
      <c r="E21" s="43">
        <f>((E18*E19)-E20)</f>
        <v>1.5</v>
      </c>
      <c r="F21" s="7" t="s">
        <v>99</v>
      </c>
      <c r="G21" s="7"/>
      <c r="H21" s="7"/>
      <c r="I21" s="7"/>
      <c r="J21" s="9"/>
    </row>
    <row r="22" spans="1:10" ht="13.95" customHeight="1" x14ac:dyDescent="0.25">
      <c r="A22" s="10"/>
      <c r="B22" s="7" t="s">
        <v>20</v>
      </c>
      <c r="C22" s="7"/>
      <c r="D22" s="7"/>
      <c r="E22" s="43">
        <f>ROUND((E16*4)/(PI()*E17^2),1)</f>
        <v>1.8</v>
      </c>
      <c r="F22" s="7" t="s">
        <v>19</v>
      </c>
      <c r="G22" s="7"/>
      <c r="H22" s="7"/>
      <c r="I22" s="7"/>
      <c r="J22" s="9"/>
    </row>
    <row r="23" spans="1:10" ht="13.95" customHeight="1" x14ac:dyDescent="0.25">
      <c r="A23" s="10"/>
      <c r="B23" s="7" t="s">
        <v>100</v>
      </c>
      <c r="C23" s="7"/>
      <c r="D23" s="7"/>
      <c r="E23" s="43">
        <f>ROUNDUP(E22/E21,0)</f>
        <v>2</v>
      </c>
      <c r="F23" s="7" t="s">
        <v>25</v>
      </c>
      <c r="G23" s="7"/>
      <c r="H23" s="51"/>
      <c r="I23" s="7"/>
      <c r="J23" s="9"/>
    </row>
    <row r="24" spans="1:10" ht="13.95" customHeight="1" x14ac:dyDescent="0.25">
      <c r="A24" s="10"/>
      <c r="B24" s="7" t="s">
        <v>26</v>
      </c>
      <c r="C24" s="7"/>
      <c r="D24" s="7"/>
      <c r="E24" s="44">
        <f>(PI()*E17^2/4*((E19*E18)-E20))*E23</f>
        <v>3.3929200658769769</v>
      </c>
      <c r="F24" s="51" t="s">
        <v>91</v>
      </c>
      <c r="G24" s="43">
        <f>E16</f>
        <v>2</v>
      </c>
      <c r="H24" s="43" t="s">
        <v>17</v>
      </c>
      <c r="I24" s="51"/>
      <c r="J24" s="49" t="str">
        <f>IF(E24&gt;G24,"O.K.","No")</f>
        <v>O.K.</v>
      </c>
    </row>
    <row r="25" spans="1:10" ht="13.95" customHeight="1" x14ac:dyDescent="0.25">
      <c r="A25" s="10"/>
      <c r="B25" s="7"/>
      <c r="C25" s="7"/>
      <c r="D25" s="7"/>
      <c r="E25" s="7"/>
      <c r="F25" s="7"/>
      <c r="G25" s="8"/>
      <c r="H25" s="24"/>
      <c r="I25" s="7"/>
      <c r="J25" s="9"/>
    </row>
    <row r="26" spans="1:10" ht="13.95" customHeight="1" x14ac:dyDescent="0.25">
      <c r="A26" s="10"/>
      <c r="B26" s="11" t="s">
        <v>36</v>
      </c>
      <c r="C26" s="11"/>
      <c r="D26" s="11"/>
      <c r="E26" s="7"/>
      <c r="F26" s="7"/>
      <c r="G26" s="8"/>
      <c r="H26" s="7"/>
      <c r="I26" s="7"/>
      <c r="J26" s="9"/>
    </row>
    <row r="27" spans="1:10" ht="13.95" customHeight="1" x14ac:dyDescent="0.25">
      <c r="A27" s="10"/>
      <c r="B27" s="7" t="s">
        <v>37</v>
      </c>
      <c r="C27" s="7"/>
      <c r="D27" s="7"/>
      <c r="E27" s="42">
        <f>E21</f>
        <v>1.5</v>
      </c>
      <c r="F27" s="7" t="s">
        <v>99</v>
      </c>
      <c r="G27" s="8"/>
      <c r="H27" s="7"/>
      <c r="I27" s="7"/>
      <c r="J27" s="9"/>
    </row>
    <row r="28" spans="1:10" ht="13.95" customHeight="1" x14ac:dyDescent="0.25">
      <c r="A28" s="10"/>
      <c r="B28" s="7" t="s">
        <v>38</v>
      </c>
      <c r="C28" s="7"/>
      <c r="D28" s="7"/>
      <c r="E28" s="43">
        <f>(PI()*E17^2)/4</f>
        <v>1.1309733552923256</v>
      </c>
      <c r="F28" s="7" t="s">
        <v>39</v>
      </c>
      <c r="G28" s="8"/>
      <c r="H28" s="7"/>
      <c r="I28" s="7"/>
      <c r="J28" s="9"/>
    </row>
    <row r="29" spans="1:10" ht="13.95" customHeight="1" x14ac:dyDescent="0.25">
      <c r="A29" s="10"/>
      <c r="B29" s="7" t="s">
        <v>40</v>
      </c>
      <c r="C29" s="7"/>
      <c r="D29" s="7"/>
      <c r="E29" s="43">
        <f>ROUND(E28*E27*E23,1)</f>
        <v>3.4</v>
      </c>
      <c r="F29" s="7" t="s">
        <v>17</v>
      </c>
      <c r="G29" s="8"/>
      <c r="H29" s="7"/>
      <c r="I29" s="7"/>
      <c r="J29" s="9"/>
    </row>
    <row r="30" spans="1:10" ht="13.95" customHeight="1" x14ac:dyDescent="0.25">
      <c r="A30" s="10"/>
      <c r="B30" s="7" t="s">
        <v>41</v>
      </c>
      <c r="C30" s="7"/>
      <c r="D30" s="7"/>
      <c r="E30" s="44">
        <f>(C34*E14)/1000/E24</f>
        <v>0.21220659078919379</v>
      </c>
      <c r="F30" s="51" t="s">
        <v>42</v>
      </c>
      <c r="G30" s="56"/>
      <c r="H30" s="57" t="s">
        <v>98</v>
      </c>
      <c r="I30" s="57"/>
      <c r="J30" s="58" t="str">
        <f>IF(E30&lt;0.5,"O.K.","No")</f>
        <v>O.K.</v>
      </c>
    </row>
    <row r="31" spans="1:10" ht="13.95" customHeight="1" x14ac:dyDescent="0.25">
      <c r="A31" s="10"/>
      <c r="B31" s="7"/>
      <c r="C31" s="7"/>
      <c r="D31" s="7"/>
      <c r="E31" s="53"/>
      <c r="F31" s="7"/>
      <c r="G31" s="8"/>
      <c r="H31" s="7"/>
      <c r="I31" s="7"/>
      <c r="J31" s="9"/>
    </row>
    <row r="32" spans="1:10" ht="13.95" customHeight="1" x14ac:dyDescent="0.25">
      <c r="A32" s="10"/>
      <c r="B32" s="11" t="s">
        <v>104</v>
      </c>
      <c r="C32" s="11"/>
      <c r="D32" s="11"/>
      <c r="E32" s="7"/>
      <c r="F32" s="7"/>
      <c r="G32" s="8"/>
      <c r="H32" s="7"/>
      <c r="I32" s="7"/>
      <c r="J32" s="9"/>
    </row>
    <row r="33" spans="1:10" ht="13.95" customHeight="1" x14ac:dyDescent="0.25">
      <c r="A33" s="10"/>
      <c r="B33" s="27" t="s">
        <v>74</v>
      </c>
      <c r="C33" s="28" t="s">
        <v>75</v>
      </c>
      <c r="D33" s="28" t="s">
        <v>77</v>
      </c>
      <c r="E33" s="28" t="s">
        <v>76</v>
      </c>
      <c r="F33" s="29"/>
      <c r="G33" s="91"/>
      <c r="H33" s="91"/>
      <c r="I33" s="29"/>
      <c r="J33" s="30"/>
    </row>
    <row r="34" spans="1:10" ht="13.95" customHeight="1" x14ac:dyDescent="0.25">
      <c r="A34" s="10"/>
      <c r="B34" s="31" t="s">
        <v>78</v>
      </c>
      <c r="C34" s="45">
        <f>บ่อหมักไร้อากาศ!E30</f>
        <v>120.00000000000001</v>
      </c>
      <c r="D34" s="46">
        <v>0.5</v>
      </c>
      <c r="E34" s="45">
        <f>C34*(1-D34)</f>
        <v>60.000000000000007</v>
      </c>
      <c r="F34" s="32"/>
      <c r="G34" s="54"/>
      <c r="H34" s="33"/>
      <c r="I34" s="33"/>
      <c r="J34" s="34"/>
    </row>
    <row r="35" spans="1:10" ht="13.95" customHeight="1" x14ac:dyDescent="0.25">
      <c r="A35" s="10"/>
      <c r="B35" s="31" t="s">
        <v>79</v>
      </c>
      <c r="C35" s="45">
        <f>บ่อหมักไร้อากาศ!E31</f>
        <v>240.00000000000003</v>
      </c>
      <c r="D35" s="47">
        <v>0.5</v>
      </c>
      <c r="E35" s="45">
        <f>C35*(1-D35)</f>
        <v>120.00000000000001</v>
      </c>
      <c r="F35" s="32"/>
      <c r="G35" s="54"/>
      <c r="H35" s="33"/>
      <c r="I35" s="33"/>
      <c r="J35" s="34"/>
    </row>
    <row r="36" spans="1:10" ht="13.95" customHeight="1" x14ac:dyDescent="0.25">
      <c r="A36" s="10"/>
      <c r="B36" s="35" t="s">
        <v>80</v>
      </c>
      <c r="C36" s="45">
        <f>บ่อหมักไร้อากาศ!E32</f>
        <v>110</v>
      </c>
      <c r="D36" s="48">
        <v>0</v>
      </c>
      <c r="E36" s="45">
        <f>C36*(1-D36)</f>
        <v>110</v>
      </c>
      <c r="F36" s="36"/>
      <c r="G36" s="55"/>
      <c r="H36" s="37"/>
      <c r="I36" s="37"/>
      <c r="J36" s="38"/>
    </row>
    <row r="37" spans="1:10" ht="13.95" customHeight="1" x14ac:dyDescent="0.25">
      <c r="A37" s="10"/>
      <c r="B37" s="35" t="s">
        <v>81</v>
      </c>
      <c r="C37" s="45">
        <f>บ่อหมักไร้อากาศ!E33</f>
        <v>132</v>
      </c>
      <c r="D37" s="47">
        <v>0.7</v>
      </c>
      <c r="E37" s="45">
        <f>C37*(1-D37)</f>
        <v>39.600000000000009</v>
      </c>
      <c r="F37" s="36"/>
      <c r="G37" s="55"/>
      <c r="H37" s="37"/>
      <c r="I37" s="37"/>
      <c r="J37" s="38"/>
    </row>
    <row r="38" spans="1:10" ht="13.95" customHeight="1" thickBot="1" x14ac:dyDescent="0.3">
      <c r="A38" s="15"/>
      <c r="B38" s="16"/>
      <c r="C38" s="16"/>
      <c r="D38" s="16"/>
      <c r="E38" s="16"/>
      <c r="F38" s="16"/>
      <c r="G38" s="17"/>
      <c r="H38" s="16"/>
      <c r="I38" s="16"/>
      <c r="J38" s="18"/>
    </row>
  </sheetData>
  <sheetProtection sheet="1" objects="1" scenarios="1"/>
  <mergeCells count="1">
    <mergeCell ref="G33:H33"/>
  </mergeCells>
  <pageMargins left="0.7" right="0.7" top="0.75" bottom="0.75" header="0.3" footer="0.3"/>
  <pageSetup paperSize="9" scale="95" orientation="portrait" horizontalDpi="300" verticalDpi="0" r:id="rId1"/>
  <colBreaks count="1" manualBreakCount="1">
    <brk id="10" max="2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showGridLines="0" topLeftCell="A28" zoomScaleNormal="100" zoomScaleSheetLayoutView="110" workbookViewId="0">
      <selection activeCell="J31" sqref="J31"/>
    </sheetView>
  </sheetViews>
  <sheetFormatPr defaultRowHeight="13.95" customHeight="1" x14ac:dyDescent="0.25"/>
  <cols>
    <col min="1" max="1" width="5" style="5" customWidth="1"/>
    <col min="2" max="2" width="12.69921875" style="5" customWidth="1"/>
    <col min="3" max="3" width="6.8984375" style="5" customWidth="1"/>
    <col min="4" max="4" width="10.8984375" style="5" customWidth="1"/>
    <col min="5" max="5" width="9.8984375" style="5" customWidth="1"/>
    <col min="6" max="6" width="5.59765625" style="5" customWidth="1"/>
    <col min="7" max="7" width="4.296875" style="20" customWidth="1"/>
    <col min="8" max="9" width="5.8984375" style="5" customWidth="1"/>
    <col min="10" max="10" width="7.69921875" style="5" customWidth="1"/>
    <col min="11" max="16384" width="8.796875" style="5"/>
  </cols>
  <sheetData>
    <row r="1" spans="1:10" ht="13.95" customHeight="1" x14ac:dyDescent="0.25">
      <c r="A1" s="1" t="s">
        <v>85</v>
      </c>
      <c r="B1" s="2"/>
      <c r="C1" s="2"/>
      <c r="D1" s="2"/>
      <c r="E1" s="2"/>
      <c r="F1" s="2"/>
      <c r="G1" s="3"/>
      <c r="H1" s="2"/>
      <c r="I1" s="2"/>
      <c r="J1" s="4"/>
    </row>
    <row r="2" spans="1:10" ht="13.95" customHeight="1" x14ac:dyDescent="0.25">
      <c r="A2" s="6"/>
      <c r="B2" s="7"/>
      <c r="C2" s="7"/>
      <c r="D2" s="7"/>
      <c r="E2" s="7"/>
      <c r="F2" s="7"/>
      <c r="G2" s="8"/>
      <c r="H2" s="7"/>
      <c r="I2" s="7"/>
      <c r="J2" s="9"/>
    </row>
    <row r="3" spans="1:10" ht="13.95" customHeight="1" x14ac:dyDescent="0.25">
      <c r="A3" s="6"/>
      <c r="B3" s="7"/>
      <c r="C3" s="7"/>
      <c r="D3" s="7"/>
      <c r="E3" s="7"/>
      <c r="F3" s="7"/>
      <c r="G3" s="8"/>
      <c r="H3" s="7"/>
      <c r="I3" s="7"/>
      <c r="J3" s="9"/>
    </row>
    <row r="4" spans="1:10" ht="13.95" customHeight="1" x14ac:dyDescent="0.25">
      <c r="A4" s="6"/>
      <c r="B4" s="7"/>
      <c r="C4" s="7"/>
      <c r="D4" s="7"/>
      <c r="E4" s="7"/>
      <c r="F4" s="7"/>
      <c r="G4" s="8"/>
      <c r="H4" s="7"/>
      <c r="I4" s="7"/>
      <c r="J4" s="9"/>
    </row>
    <row r="5" spans="1:10" ht="13.95" customHeight="1" x14ac:dyDescent="0.25">
      <c r="A5" s="6"/>
      <c r="B5" s="7"/>
      <c r="C5" s="7"/>
      <c r="D5" s="7"/>
      <c r="E5" s="7"/>
      <c r="F5" s="7"/>
      <c r="G5" s="8"/>
      <c r="H5" s="7"/>
      <c r="I5" s="7"/>
      <c r="J5" s="9"/>
    </row>
    <row r="6" spans="1:10" ht="13.95" customHeight="1" x14ac:dyDescent="0.25">
      <c r="A6" s="6"/>
      <c r="B6" s="7"/>
      <c r="C6" s="7"/>
      <c r="D6" s="7"/>
      <c r="E6" s="7"/>
      <c r="F6" s="7"/>
      <c r="G6" s="8"/>
      <c r="H6" s="7"/>
      <c r="I6" s="7"/>
      <c r="J6" s="9"/>
    </row>
    <row r="7" spans="1:10" ht="13.95" customHeight="1" x14ac:dyDescent="0.25">
      <c r="A7" s="6"/>
      <c r="B7" s="7"/>
      <c r="C7" s="7"/>
      <c r="D7" s="7"/>
      <c r="E7" s="7"/>
      <c r="F7" s="7"/>
      <c r="G7" s="8"/>
      <c r="H7" s="7"/>
      <c r="I7" s="7"/>
      <c r="J7" s="9"/>
    </row>
    <row r="8" spans="1:10" ht="13.95" customHeight="1" x14ac:dyDescent="0.25">
      <c r="A8" s="6"/>
      <c r="B8" s="7"/>
      <c r="C8" s="7"/>
      <c r="D8" s="7"/>
      <c r="E8" s="7"/>
      <c r="F8" s="7"/>
      <c r="G8" s="8"/>
      <c r="H8" s="7"/>
      <c r="I8" s="7"/>
      <c r="J8" s="9"/>
    </row>
    <row r="9" spans="1:10" ht="13.95" customHeight="1" x14ac:dyDescent="0.25">
      <c r="A9" s="6"/>
      <c r="B9" s="7"/>
      <c r="C9" s="7"/>
      <c r="D9" s="7"/>
      <c r="E9" s="7"/>
      <c r="F9" s="7"/>
      <c r="G9" s="8"/>
      <c r="H9" s="7"/>
      <c r="I9" s="7"/>
      <c r="J9" s="9"/>
    </row>
    <row r="10" spans="1:10" ht="13.95" customHeight="1" x14ac:dyDescent="0.25">
      <c r="A10" s="10"/>
      <c r="B10" s="7"/>
      <c r="C10" s="7"/>
      <c r="D10" s="7"/>
      <c r="E10" s="7"/>
      <c r="F10" s="7"/>
      <c r="G10" s="8"/>
      <c r="H10" s="7"/>
      <c r="I10" s="7"/>
      <c r="J10" s="9"/>
    </row>
    <row r="11" spans="1:10" ht="13.95" customHeight="1" x14ac:dyDescent="0.25">
      <c r="A11" s="10"/>
      <c r="B11" s="11" t="s">
        <v>9</v>
      </c>
      <c r="C11" s="11"/>
      <c r="D11" s="11"/>
      <c r="E11" s="7"/>
      <c r="F11" s="7"/>
      <c r="G11" s="8"/>
      <c r="H11" s="7"/>
      <c r="I11" s="7"/>
      <c r="J11" s="9"/>
    </row>
    <row r="12" spans="1:10" ht="13.95" customHeight="1" x14ac:dyDescent="0.25">
      <c r="A12" s="10"/>
      <c r="B12" s="7" t="s">
        <v>5</v>
      </c>
      <c r="C12" s="7"/>
      <c r="D12" s="7"/>
      <c r="E12" s="42">
        <f>ข้อมูล!D10</f>
        <v>6</v>
      </c>
      <c r="F12" s="7" t="s">
        <v>6</v>
      </c>
      <c r="G12" s="8"/>
      <c r="H12" s="7"/>
      <c r="I12" s="7"/>
      <c r="J12" s="9"/>
    </row>
    <row r="13" spans="1:10" ht="13.95" customHeight="1" x14ac:dyDescent="0.3">
      <c r="A13" s="10"/>
      <c r="B13" s="7" t="s">
        <v>43</v>
      </c>
      <c r="C13" s="7"/>
      <c r="D13" s="7"/>
      <c r="E13" s="51">
        <v>25</v>
      </c>
      <c r="F13" s="59" t="s">
        <v>44</v>
      </c>
      <c r="G13" s="8"/>
      <c r="H13" s="7"/>
      <c r="I13" s="7"/>
      <c r="J13" s="9"/>
    </row>
    <row r="14" spans="1:10" ht="13.95" customHeight="1" x14ac:dyDescent="0.3">
      <c r="A14" s="10"/>
      <c r="B14" s="7"/>
      <c r="C14" s="7"/>
      <c r="D14" s="7"/>
      <c r="E14" s="51"/>
      <c r="F14" s="59"/>
      <c r="G14" s="8"/>
      <c r="H14" s="7"/>
      <c r="I14" s="7"/>
      <c r="J14" s="9"/>
    </row>
    <row r="15" spans="1:10" ht="13.95" customHeight="1" x14ac:dyDescent="0.25">
      <c r="A15" s="10"/>
      <c r="B15" s="11" t="s">
        <v>45</v>
      </c>
      <c r="C15" s="11"/>
      <c r="D15" s="11"/>
      <c r="E15" s="51"/>
      <c r="F15" s="60"/>
      <c r="G15" s="8"/>
      <c r="H15" s="60"/>
      <c r="I15" s="60"/>
      <c r="J15" s="9"/>
    </row>
    <row r="16" spans="1:10" ht="13.95" customHeight="1" x14ac:dyDescent="0.25">
      <c r="A16" s="10"/>
      <c r="B16" s="7" t="s">
        <v>46</v>
      </c>
      <c r="C16" s="7"/>
      <c r="D16" s="7"/>
      <c r="E16" s="76">
        <f>C54</f>
        <v>60.000000000000007</v>
      </c>
      <c r="F16" s="7" t="s">
        <v>1</v>
      </c>
      <c r="G16" s="8"/>
      <c r="H16" s="7"/>
      <c r="I16" s="7"/>
      <c r="J16" s="9"/>
    </row>
    <row r="17" spans="1:10" ht="13.95" customHeight="1" x14ac:dyDescent="0.25">
      <c r="A17" s="10"/>
      <c r="B17" s="7" t="s">
        <v>47</v>
      </c>
      <c r="C17" s="7"/>
      <c r="D17" s="7"/>
      <c r="E17" s="76">
        <f>C56</f>
        <v>110</v>
      </c>
      <c r="F17" s="7" t="s">
        <v>1</v>
      </c>
      <c r="G17" s="8"/>
      <c r="H17" s="7"/>
      <c r="I17" s="7"/>
      <c r="J17" s="9"/>
    </row>
    <row r="18" spans="1:10" ht="13.95" customHeight="1" x14ac:dyDescent="0.25">
      <c r="A18" s="6"/>
      <c r="B18" s="7" t="s">
        <v>48</v>
      </c>
      <c r="C18" s="7"/>
      <c r="D18" s="7"/>
      <c r="E18" s="51"/>
      <c r="F18" s="7"/>
      <c r="G18" s="8"/>
      <c r="H18" s="7"/>
      <c r="I18" s="7"/>
      <c r="J18" s="9"/>
    </row>
    <row r="19" spans="1:10" ht="13.95" customHeight="1" x14ac:dyDescent="0.25">
      <c r="A19" s="10"/>
      <c r="B19" s="7" t="s">
        <v>49</v>
      </c>
      <c r="C19" s="7"/>
      <c r="D19" s="7"/>
      <c r="E19" s="50">
        <v>6.7</v>
      </c>
      <c r="F19" s="7" t="s">
        <v>50</v>
      </c>
      <c r="G19" s="8"/>
      <c r="H19" s="7"/>
      <c r="I19" s="7"/>
      <c r="J19" s="9"/>
    </row>
    <row r="20" spans="1:10" ht="13.95" customHeight="1" x14ac:dyDescent="0.25">
      <c r="A20" s="10"/>
      <c r="B20" s="7" t="s">
        <v>51</v>
      </c>
      <c r="C20" s="7"/>
      <c r="D20" s="7"/>
      <c r="E20" s="13">
        <v>40</v>
      </c>
      <c r="F20" s="7" t="s">
        <v>1</v>
      </c>
      <c r="G20" s="8"/>
      <c r="H20" s="7"/>
      <c r="I20" s="7"/>
      <c r="J20" s="9"/>
    </row>
    <row r="21" spans="1:10" ht="13.95" customHeight="1" x14ac:dyDescent="0.25">
      <c r="A21" s="10"/>
      <c r="B21" s="7" t="s">
        <v>86</v>
      </c>
      <c r="C21" s="7"/>
      <c r="D21" s="7"/>
      <c r="E21" s="43">
        <f>0.083*(1.09^(E13-20))</f>
        <v>0.12770578825670004</v>
      </c>
      <c r="F21" s="7" t="s">
        <v>52</v>
      </c>
      <c r="G21" s="8"/>
      <c r="H21" s="7"/>
      <c r="I21" s="7"/>
      <c r="J21" s="9"/>
    </row>
    <row r="22" spans="1:10" ht="13.95" customHeight="1" x14ac:dyDescent="0.25">
      <c r="A22" s="10"/>
      <c r="B22" s="7" t="s">
        <v>53</v>
      </c>
      <c r="C22" s="7"/>
      <c r="D22" s="7"/>
      <c r="E22" s="77">
        <f>(LN(E20/E16))/-E21</f>
        <v>3.1749939735945514</v>
      </c>
      <c r="F22" s="7" t="s">
        <v>31</v>
      </c>
      <c r="G22" s="8"/>
      <c r="H22" s="7"/>
      <c r="I22" s="7"/>
      <c r="J22" s="9"/>
    </row>
    <row r="23" spans="1:10" ht="13.95" customHeight="1" x14ac:dyDescent="0.25">
      <c r="A23" s="10"/>
      <c r="B23" s="7" t="s">
        <v>32</v>
      </c>
      <c r="C23" s="7"/>
      <c r="D23" s="7"/>
      <c r="E23" s="78">
        <f>E12*E22</f>
        <v>19.049963841567308</v>
      </c>
      <c r="F23" s="7" t="s">
        <v>17</v>
      </c>
      <c r="G23" s="8"/>
      <c r="H23" s="7"/>
      <c r="I23" s="7"/>
      <c r="J23" s="9"/>
    </row>
    <row r="24" spans="1:10" ht="13.95" customHeight="1" x14ac:dyDescent="0.25">
      <c r="A24" s="10"/>
      <c r="B24" s="7" t="s">
        <v>54</v>
      </c>
      <c r="C24" s="7"/>
      <c r="D24" s="7"/>
      <c r="E24" s="77">
        <v>20</v>
      </c>
      <c r="F24" s="7" t="s">
        <v>33</v>
      </c>
      <c r="G24" s="8"/>
      <c r="H24" s="7"/>
      <c r="I24" s="7"/>
      <c r="J24" s="9"/>
    </row>
    <row r="25" spans="1:10" ht="13.95" customHeight="1" x14ac:dyDescent="0.25">
      <c r="A25" s="10"/>
      <c r="B25" s="7" t="s">
        <v>55</v>
      </c>
      <c r="C25" s="7"/>
      <c r="D25" s="7"/>
      <c r="E25" s="85">
        <f>ROUNDUP(((1+(E24/100))*E23),0)</f>
        <v>23</v>
      </c>
      <c r="F25" s="7" t="s">
        <v>17</v>
      </c>
      <c r="G25" s="86" t="s">
        <v>105</v>
      </c>
      <c r="H25" s="7"/>
      <c r="I25" s="7"/>
      <c r="J25" s="9"/>
    </row>
    <row r="26" spans="1:10" ht="13.95" customHeight="1" x14ac:dyDescent="0.25">
      <c r="A26" s="10"/>
      <c r="B26" s="7"/>
      <c r="C26" s="7"/>
      <c r="D26" s="7"/>
      <c r="E26" s="61"/>
      <c r="F26" s="7"/>
      <c r="G26" s="8"/>
      <c r="H26" s="7"/>
      <c r="I26" s="7"/>
      <c r="J26" s="9"/>
    </row>
    <row r="27" spans="1:10" ht="13.95" customHeight="1" x14ac:dyDescent="0.25">
      <c r="A27" s="10"/>
      <c r="B27" s="11" t="s">
        <v>56</v>
      </c>
      <c r="C27" s="11"/>
      <c r="D27" s="11"/>
      <c r="E27" s="7"/>
      <c r="F27" s="7"/>
      <c r="G27" s="8"/>
      <c r="H27" s="7"/>
      <c r="I27" s="7"/>
      <c r="J27" s="9"/>
    </row>
    <row r="28" spans="1:10" ht="13.95" customHeight="1" x14ac:dyDescent="0.25">
      <c r="A28" s="10"/>
      <c r="B28" s="7" t="s">
        <v>57</v>
      </c>
      <c r="C28" s="7"/>
      <c r="D28" s="7"/>
      <c r="E28" s="13">
        <v>95</v>
      </c>
      <c r="F28" s="7" t="s">
        <v>1</v>
      </c>
      <c r="G28" s="8"/>
      <c r="H28" s="7"/>
      <c r="I28" s="7"/>
      <c r="J28" s="9"/>
    </row>
    <row r="29" spans="1:10" ht="13.95" customHeight="1" x14ac:dyDescent="0.3">
      <c r="A29" s="10"/>
      <c r="B29" s="7" t="s">
        <v>64</v>
      </c>
      <c r="C29" s="7"/>
      <c r="D29" s="7"/>
      <c r="E29" s="79">
        <f>E28/C56</f>
        <v>0.86363636363636365</v>
      </c>
      <c r="F29" s="7" t="s">
        <v>1</v>
      </c>
      <c r="G29" s="8"/>
      <c r="H29" s="7"/>
      <c r="I29" s="7"/>
      <c r="J29" s="9"/>
    </row>
    <row r="30" spans="1:10" ht="13.95" customHeight="1" x14ac:dyDescent="0.25">
      <c r="A30" s="10"/>
      <c r="B30" s="7" t="s">
        <v>58</v>
      </c>
      <c r="C30" s="7"/>
      <c r="D30" s="7"/>
      <c r="E30" s="43">
        <v>7.5</v>
      </c>
      <c r="F30" s="7"/>
      <c r="G30" s="63"/>
      <c r="H30" s="7"/>
      <c r="I30" s="7"/>
      <c r="J30" s="9"/>
    </row>
    <row r="31" spans="1:10" ht="13.95" customHeight="1" x14ac:dyDescent="0.25">
      <c r="A31" s="10"/>
      <c r="B31" s="7" t="s">
        <v>59</v>
      </c>
      <c r="C31" s="7"/>
      <c r="D31" s="7"/>
      <c r="E31" s="76">
        <f>(((1/E29)-1)*E12)/(0.005035*EXP(1.54*(E30-6.6)))</f>
        <v>47.052995557598827</v>
      </c>
      <c r="F31" s="7" t="s">
        <v>39</v>
      </c>
      <c r="G31" s="63"/>
      <c r="H31" s="7"/>
      <c r="I31" s="7"/>
      <c r="J31" s="9"/>
    </row>
    <row r="32" spans="1:10" ht="13.95" customHeight="1" x14ac:dyDescent="0.25">
      <c r="A32" s="10"/>
      <c r="B32" s="7" t="s">
        <v>60</v>
      </c>
      <c r="C32" s="7"/>
      <c r="D32" s="7"/>
      <c r="E32" s="76">
        <f>E31*1.2</f>
        <v>56.463594669118592</v>
      </c>
      <c r="F32" s="7" t="s">
        <v>39</v>
      </c>
      <c r="G32" s="63" t="s">
        <v>61</v>
      </c>
      <c r="H32" s="7"/>
      <c r="I32" s="7"/>
      <c r="J32" s="9"/>
    </row>
    <row r="33" spans="1:10" ht="13.95" customHeight="1" x14ac:dyDescent="0.25">
      <c r="A33" s="10"/>
      <c r="B33" s="7" t="s">
        <v>111</v>
      </c>
      <c r="C33" s="7"/>
      <c r="D33" s="7"/>
      <c r="E33" s="13">
        <v>1.2</v>
      </c>
      <c r="F33" s="7" t="s">
        <v>62</v>
      </c>
      <c r="G33" s="63"/>
      <c r="H33" s="7"/>
      <c r="I33" s="7"/>
      <c r="J33" s="9"/>
    </row>
    <row r="34" spans="1:10" ht="13.95" customHeight="1" x14ac:dyDescent="0.25">
      <c r="A34" s="10"/>
      <c r="B34" s="7" t="s">
        <v>26</v>
      </c>
      <c r="C34" s="7"/>
      <c r="D34" s="7"/>
      <c r="E34" s="43">
        <f>E32*E33</f>
        <v>67.756313602942313</v>
      </c>
      <c r="F34" s="7" t="s">
        <v>17</v>
      </c>
      <c r="G34" s="86" t="s">
        <v>106</v>
      </c>
      <c r="H34" s="7"/>
      <c r="I34" s="7"/>
      <c r="J34" s="9"/>
    </row>
    <row r="35" spans="1:10" ht="13.95" customHeight="1" x14ac:dyDescent="0.25">
      <c r="A35" s="10"/>
      <c r="B35" s="7" t="s">
        <v>63</v>
      </c>
      <c r="C35" s="7"/>
      <c r="D35" s="7"/>
      <c r="E35" s="80">
        <f>E34/E12</f>
        <v>11.292718933823719</v>
      </c>
      <c r="F35" s="7" t="s">
        <v>87</v>
      </c>
      <c r="G35" s="64" t="s">
        <v>102</v>
      </c>
      <c r="H35" s="7"/>
      <c r="I35" s="7"/>
      <c r="J35" s="49" t="str">
        <f>IF((10&lt;E35),"O.K.","No")</f>
        <v>O.K.</v>
      </c>
    </row>
    <row r="36" spans="1:10" ht="13.95" customHeight="1" x14ac:dyDescent="0.25">
      <c r="A36" s="10"/>
      <c r="B36" s="7"/>
      <c r="C36" s="7"/>
      <c r="D36" s="7"/>
      <c r="E36" s="51"/>
      <c r="F36" s="7"/>
      <c r="G36" s="8"/>
      <c r="H36" s="7"/>
      <c r="I36" s="7"/>
      <c r="J36" s="9"/>
    </row>
    <row r="37" spans="1:10" ht="13.95" customHeight="1" x14ac:dyDescent="0.25">
      <c r="A37" s="10"/>
      <c r="B37" s="7" t="s">
        <v>90</v>
      </c>
      <c r="C37" s="7"/>
      <c r="D37" s="7"/>
      <c r="E37" s="25">
        <f>E34</f>
        <v>67.756313602942313</v>
      </c>
      <c r="F37" s="7" t="s">
        <v>89</v>
      </c>
      <c r="G37" s="90" t="s">
        <v>113</v>
      </c>
      <c r="H37" s="7"/>
      <c r="I37" s="7"/>
      <c r="J37" s="9"/>
    </row>
    <row r="38" spans="1:10" ht="13.95" customHeight="1" x14ac:dyDescent="0.25">
      <c r="A38" s="10"/>
      <c r="B38" s="7"/>
      <c r="C38" s="7"/>
      <c r="D38" s="7"/>
      <c r="E38" s="7"/>
      <c r="F38" s="7"/>
      <c r="G38" s="65"/>
      <c r="H38" s="7"/>
      <c r="I38" s="7"/>
      <c r="J38" s="9"/>
    </row>
    <row r="39" spans="1:10" ht="13.95" customHeight="1" x14ac:dyDescent="0.25">
      <c r="A39" s="10"/>
      <c r="B39" s="11" t="s">
        <v>92</v>
      </c>
      <c r="C39" s="11"/>
      <c r="D39" s="11"/>
      <c r="E39" s="7"/>
      <c r="F39" s="7"/>
      <c r="G39" s="8"/>
      <c r="H39" s="7"/>
      <c r="I39" s="7"/>
      <c r="J39" s="9"/>
    </row>
    <row r="40" spans="1:10" ht="13.95" customHeight="1" x14ac:dyDescent="0.25">
      <c r="A40" s="10"/>
      <c r="B40" s="66" t="s">
        <v>107</v>
      </c>
      <c r="C40" s="7"/>
      <c r="D40" s="7"/>
      <c r="E40" s="25">
        <v>9</v>
      </c>
      <c r="F40" s="7" t="s">
        <v>19</v>
      </c>
      <c r="G40" s="67"/>
      <c r="H40" s="7"/>
      <c r="I40" s="7"/>
      <c r="J40" s="9"/>
    </row>
    <row r="41" spans="1:10" ht="13.95" customHeight="1" x14ac:dyDescent="0.25">
      <c r="A41" s="10"/>
      <c r="B41" s="66" t="s">
        <v>108</v>
      </c>
      <c r="C41" s="7"/>
      <c r="D41" s="7"/>
      <c r="E41" s="25">
        <v>16</v>
      </c>
      <c r="F41" s="7" t="s">
        <v>19</v>
      </c>
      <c r="G41" s="67"/>
      <c r="H41" s="7"/>
      <c r="I41" s="7"/>
      <c r="J41" s="9"/>
    </row>
    <row r="42" spans="1:10" ht="13.95" customHeight="1" x14ac:dyDescent="0.25">
      <c r="A42" s="10"/>
      <c r="B42" s="66" t="s">
        <v>93</v>
      </c>
      <c r="C42" s="7"/>
      <c r="D42" s="7"/>
      <c r="E42" s="22">
        <f>E33+E43</f>
        <v>2</v>
      </c>
      <c r="F42" s="7" t="s">
        <v>19</v>
      </c>
      <c r="G42" s="8"/>
      <c r="H42" s="7"/>
      <c r="I42" s="7"/>
      <c r="J42" s="9"/>
    </row>
    <row r="43" spans="1:10" ht="13.95" customHeight="1" x14ac:dyDescent="0.25">
      <c r="A43" s="10"/>
      <c r="B43" s="7" t="s">
        <v>21</v>
      </c>
      <c r="C43" s="7"/>
      <c r="D43" s="7"/>
      <c r="E43" s="42">
        <v>0.8</v>
      </c>
      <c r="F43" s="7" t="s">
        <v>19</v>
      </c>
      <c r="G43" s="67"/>
      <c r="H43" s="7"/>
      <c r="I43" s="7"/>
      <c r="J43" s="9"/>
    </row>
    <row r="44" spans="1:10" ht="13.95" customHeight="1" x14ac:dyDescent="0.25">
      <c r="A44" s="10"/>
      <c r="B44" s="68" t="s">
        <v>95</v>
      </c>
      <c r="C44" s="7"/>
      <c r="D44" s="7"/>
      <c r="E44" s="14">
        <v>1</v>
      </c>
      <c r="F44" s="7"/>
      <c r="G44" s="67"/>
      <c r="H44" s="7"/>
      <c r="I44" s="7"/>
      <c r="J44" s="9"/>
    </row>
    <row r="45" spans="1:10" ht="13.95" customHeight="1" x14ac:dyDescent="0.25">
      <c r="A45" s="10"/>
      <c r="B45" s="66" t="s">
        <v>110</v>
      </c>
      <c r="C45" s="7"/>
      <c r="D45" s="7"/>
      <c r="E45" s="80">
        <f>(E40-2*E44*E43)*(E41-2*E44*E43)</f>
        <v>106.56</v>
      </c>
      <c r="F45" s="51" t="s">
        <v>39</v>
      </c>
      <c r="G45" s="88" t="s">
        <v>27</v>
      </c>
      <c r="H45" s="81">
        <f>E32</f>
        <v>56.463594669118592</v>
      </c>
      <c r="I45" s="51" t="s">
        <v>39</v>
      </c>
      <c r="J45" s="49" t="str">
        <f>IF(E45&gt;H45,"O.K.","No")</f>
        <v>O.K.</v>
      </c>
    </row>
    <row r="46" spans="1:10" ht="13.95" customHeight="1" x14ac:dyDescent="0.25">
      <c r="A46" s="10"/>
      <c r="B46" s="66" t="s">
        <v>97</v>
      </c>
      <c r="C46" s="7"/>
      <c r="D46" s="7"/>
      <c r="E46" s="69"/>
      <c r="F46" s="7"/>
      <c r="G46" s="62"/>
      <c r="H46" s="8"/>
      <c r="I46" s="7"/>
      <c r="J46" s="9"/>
    </row>
    <row r="47" spans="1:10" ht="13.95" customHeight="1" x14ac:dyDescent="0.25">
      <c r="A47" s="10"/>
      <c r="B47" s="66" t="s">
        <v>107</v>
      </c>
      <c r="C47" s="7"/>
      <c r="D47" s="7"/>
      <c r="E47" s="87">
        <f>E40-2*(E44)*E42</f>
        <v>5</v>
      </c>
      <c r="F47" s="51" t="s">
        <v>19</v>
      </c>
      <c r="G47" s="88" t="s">
        <v>27</v>
      </c>
      <c r="H47" s="89">
        <v>0.5</v>
      </c>
      <c r="I47" s="51" t="s">
        <v>39</v>
      </c>
      <c r="J47" s="49" t="str">
        <f>IF(E47&gt;=H47,"O.K.","No")</f>
        <v>O.K.</v>
      </c>
    </row>
    <row r="48" spans="1:10" ht="13.95" customHeight="1" x14ac:dyDescent="0.25">
      <c r="A48" s="10"/>
      <c r="B48" s="66" t="s">
        <v>108</v>
      </c>
      <c r="C48" s="7"/>
      <c r="D48" s="7"/>
      <c r="E48" s="42">
        <f>E41-2*(E44)*E42</f>
        <v>12</v>
      </c>
      <c r="F48" s="7"/>
      <c r="G48" s="62"/>
      <c r="H48" s="8"/>
      <c r="I48" s="7"/>
      <c r="J48" s="9"/>
    </row>
    <row r="49" spans="1:10" ht="13.95" customHeight="1" x14ac:dyDescent="0.25">
      <c r="A49" s="10"/>
      <c r="B49" s="66" t="s">
        <v>94</v>
      </c>
      <c r="C49" s="7"/>
      <c r="D49" s="7"/>
      <c r="E49" s="42">
        <f>E47*E48</f>
        <v>60</v>
      </c>
      <c r="F49" s="7"/>
      <c r="G49" s="62"/>
      <c r="H49" s="8"/>
      <c r="I49" s="7"/>
      <c r="J49" s="9"/>
    </row>
    <row r="50" spans="1:10" ht="13.95" customHeight="1" x14ac:dyDescent="0.25">
      <c r="A50" s="10"/>
      <c r="B50" s="7" t="s">
        <v>26</v>
      </c>
      <c r="C50" s="7"/>
      <c r="D50" s="7"/>
      <c r="E50" s="80">
        <f>(E49+E45)/2*(E42-E43)</f>
        <v>99.935999999999993</v>
      </c>
      <c r="F50" s="51" t="s">
        <v>17</v>
      </c>
      <c r="G50" s="88" t="s">
        <v>27</v>
      </c>
      <c r="H50" s="81">
        <f>E37</f>
        <v>67.756313602942313</v>
      </c>
      <c r="I50" s="51" t="s">
        <v>17</v>
      </c>
      <c r="J50" s="49" t="str">
        <f>IF(E50&gt;H50,"O.K.","No")</f>
        <v>O.K.</v>
      </c>
    </row>
    <row r="51" spans="1:10" ht="13.95" customHeight="1" x14ac:dyDescent="0.25">
      <c r="A51" s="10"/>
      <c r="B51" s="7"/>
      <c r="C51" s="7"/>
      <c r="D51" s="7"/>
      <c r="E51" s="70"/>
      <c r="F51" s="7"/>
      <c r="G51" s="67"/>
      <c r="H51" s="7"/>
      <c r="I51" s="7"/>
      <c r="J51" s="9"/>
    </row>
    <row r="52" spans="1:10" ht="13.95" customHeight="1" x14ac:dyDescent="0.25">
      <c r="A52" s="10"/>
      <c r="B52" s="11" t="s">
        <v>109</v>
      </c>
      <c r="C52" s="11"/>
      <c r="D52" s="11"/>
      <c r="E52" s="7"/>
      <c r="F52" s="32"/>
      <c r="G52" s="54"/>
      <c r="H52" s="7"/>
      <c r="I52" s="7"/>
      <c r="J52" s="34"/>
    </row>
    <row r="53" spans="1:10" ht="13.95" customHeight="1" x14ac:dyDescent="0.25">
      <c r="A53" s="10"/>
      <c r="B53" s="27" t="s">
        <v>74</v>
      </c>
      <c r="C53" s="28" t="s">
        <v>75</v>
      </c>
      <c r="D53" s="28" t="s">
        <v>77</v>
      </c>
      <c r="E53" s="28" t="s">
        <v>76</v>
      </c>
      <c r="F53" s="92" t="s">
        <v>88</v>
      </c>
      <c r="G53" s="92"/>
      <c r="H53" s="33"/>
      <c r="I53" s="33"/>
      <c r="J53" s="34"/>
    </row>
    <row r="54" spans="1:10" ht="13.95" customHeight="1" x14ac:dyDescent="0.25">
      <c r="A54" s="10"/>
      <c r="B54" s="31" t="s">
        <v>78</v>
      </c>
      <c r="C54" s="45">
        <f>บ่อกรองไร้อากาศ!E34</f>
        <v>60.000000000000007</v>
      </c>
      <c r="D54" s="46">
        <f>1-E54/C54</f>
        <v>0.33333333333333337</v>
      </c>
      <c r="E54" s="45">
        <f>E20</f>
        <v>40</v>
      </c>
      <c r="F54" s="93">
        <v>60</v>
      </c>
      <c r="G54" s="93"/>
      <c r="H54" s="82"/>
      <c r="I54" s="82"/>
      <c r="J54" s="49" t="str">
        <f>IF(E54&lt;F54,"O.K.","No")</f>
        <v>O.K.</v>
      </c>
    </row>
    <row r="55" spans="1:10" ht="13.95" customHeight="1" x14ac:dyDescent="0.25">
      <c r="A55" s="10"/>
      <c r="B55" s="31" t="s">
        <v>79</v>
      </c>
      <c r="C55" s="45">
        <f>บ่อกรองไร้อากาศ!E35</f>
        <v>120.00000000000001</v>
      </c>
      <c r="D55" s="47">
        <f>D54</f>
        <v>0.33333333333333337</v>
      </c>
      <c r="E55" s="45">
        <f>C55*(1-D55)</f>
        <v>80</v>
      </c>
      <c r="F55" s="93">
        <v>120</v>
      </c>
      <c r="G55" s="93"/>
      <c r="H55" s="82"/>
      <c r="I55" s="82"/>
      <c r="J55" s="49" t="str">
        <f>IF(E55&lt;F55,"O.K.","No")</f>
        <v>O.K.</v>
      </c>
    </row>
    <row r="56" spans="1:10" ht="13.95" customHeight="1" x14ac:dyDescent="0.25">
      <c r="A56" s="10"/>
      <c r="B56" s="35" t="s">
        <v>80</v>
      </c>
      <c r="C56" s="45">
        <f>บ่อกรองไร้อากาศ!E36</f>
        <v>110</v>
      </c>
      <c r="D56" s="48">
        <v>0</v>
      </c>
      <c r="E56" s="45">
        <f>E28</f>
        <v>95</v>
      </c>
      <c r="F56" s="93">
        <v>100</v>
      </c>
      <c r="G56" s="93"/>
      <c r="H56" s="82"/>
      <c r="I56" s="82"/>
      <c r="J56" s="49" t="str">
        <f>IF(E56&lt;F56,"O.K.","No")</f>
        <v>O.K.</v>
      </c>
    </row>
    <row r="57" spans="1:10" ht="13.95" customHeight="1" x14ac:dyDescent="0.25">
      <c r="A57" s="10"/>
      <c r="B57" s="35" t="s">
        <v>81</v>
      </c>
      <c r="C57" s="45">
        <f>บ่อกรองไร้อากาศ!E37</f>
        <v>39.600000000000009</v>
      </c>
      <c r="D57" s="47">
        <v>0</v>
      </c>
      <c r="E57" s="45">
        <f>C57*(1-D57)</f>
        <v>39.600000000000009</v>
      </c>
      <c r="F57" s="93">
        <v>50</v>
      </c>
      <c r="G57" s="93"/>
      <c r="H57" s="51"/>
      <c r="I57" s="51"/>
      <c r="J57" s="49" t="str">
        <f>IF(E57&lt;F57,"O.K.","No")</f>
        <v>O.K.</v>
      </c>
    </row>
    <row r="58" spans="1:10" ht="13.95" customHeight="1" thickBot="1" x14ac:dyDescent="0.3">
      <c r="A58" s="15"/>
      <c r="B58" s="71"/>
      <c r="C58" s="72"/>
      <c r="D58" s="73"/>
      <c r="E58" s="74"/>
      <c r="F58" s="16"/>
      <c r="G58" s="17"/>
      <c r="H58" s="16"/>
      <c r="I58" s="16"/>
      <c r="J58" s="18"/>
    </row>
    <row r="59" spans="1:10" ht="13.95" customHeight="1" x14ac:dyDescent="0.25">
      <c r="E59" s="75"/>
    </row>
  </sheetData>
  <sheetProtection sheet="1" objects="1" scenarios="1"/>
  <mergeCells count="5">
    <mergeCell ref="F53:G53"/>
    <mergeCell ref="F54:G54"/>
    <mergeCell ref="F55:G55"/>
    <mergeCell ref="F56:G56"/>
    <mergeCell ref="F57:G57"/>
  </mergeCells>
  <pageMargins left="0.7" right="0.7" top="0.75" bottom="0.75" header="0.3" footer="0.3"/>
  <pageSetup paperSize="9" scale="87" orientation="portrait" horizontalDpi="30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ข้อมูล</vt:lpstr>
      <vt:lpstr>บ่อดักไขมัน</vt:lpstr>
      <vt:lpstr>บ่อหมักไร้อากาศ</vt:lpstr>
      <vt:lpstr>บ่อกรองไร้อากาศ</vt:lpstr>
      <vt:lpstr>บ่อผึ่ง</vt:lpstr>
      <vt:lpstr>ข้อมูล!Print_Area</vt:lpstr>
      <vt:lpstr>บ่อกรองไร้อากาศ!Print_Area</vt:lpstr>
      <vt:lpstr>บ่อดักไขมัน!Print_Area</vt:lpstr>
      <vt:lpstr>บ่อผึ่ง!Print_Area</vt:lpstr>
      <vt:lpstr>บ่อหมักไร้อากาศ!Print_Area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MuNChip</dc:creator>
  <cp:lastModifiedBy>MuNChip</cp:lastModifiedBy>
  <cp:lastPrinted>2018-07-21T04:25:55Z</cp:lastPrinted>
  <dcterms:created xsi:type="dcterms:W3CDTF">2018-07-21T02:38:53Z</dcterms:created>
  <dcterms:modified xsi:type="dcterms:W3CDTF">2018-08-17T03:21:24Z</dcterms:modified>
</cp:coreProperties>
</file>