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A38AD9-07A4-4025-B6A9-28BD1108988A}" xr6:coauthVersionLast="46" xr6:coauthVersionMax="46" xr10:uidLastSave="{00000000-0000-0000-0000-000000000000}"/>
  <bookViews>
    <workbookView xWindow="-120" yWindow="-120" windowWidth="29040" windowHeight="15840" xr2:uid="{2F106C59-CF48-42A8-9E59-916F73C3E92C}"/>
  </bookViews>
  <sheets>
    <sheet name="แผนดำเนินงานประจำปี" sheetId="1" r:id="rId1"/>
  </sheets>
  <externalReferences>
    <externalReference r:id="rId2"/>
    <externalReference r:id="rId3"/>
    <externalReference r:id="rId4"/>
  </externalReferences>
  <definedNames>
    <definedName name="____ddd11">#REF!</definedName>
    <definedName name="____ddd15">#REF!</definedName>
    <definedName name="____ddd6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 localSheetId="0">#REF!</definedName>
    <definedName name="__ddd11">#REF!</definedName>
    <definedName name="__ddd12">#REF!</definedName>
    <definedName name="__ddd15" localSheetId="0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 localSheetId="0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>#N/A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B">#N/A</definedName>
    <definedName name="dddddd" localSheetId="0">#REF!</definedName>
    <definedName name="dddddd">#REF!</definedName>
    <definedName name="dep" localSheetId="0">#REF!</definedName>
    <definedName name="dep">#REF!</definedName>
    <definedName name="dflt7" localSheetId="0">[2]Invoice!#REF!</definedName>
    <definedName name="dflt7">[2]Invoice!#REF!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gd" localSheetId="0">#REF!</definedName>
    <definedName name="gd">#REF!</definedName>
    <definedName name="iiiiii" localSheetId="0">#REF!</definedName>
    <definedName name="iiiiii">#REF!</definedName>
    <definedName name="lak" localSheetId="0">[3]แบบก.12!#REF!</definedName>
    <definedName name="lak">[3]แบบก.12!#REF!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แบบก10ฝึกอบรม" localSheetId="0">[2]Invoice!#REF!</definedName>
    <definedName name="แบบก10ฝึกอบรม">[2]Invoice!#REF!</definedName>
    <definedName name="กกก" localSheetId="0">#REF!</definedName>
    <definedName name="กกก">#REF!</definedName>
    <definedName name="กกกกก" localSheetId="0">[2]Invoice!#REF!</definedName>
    <definedName name="กกกกก">[2]Invoice!#REF!</definedName>
    <definedName name="กกกกกก" localSheetId="0">#REF!</definedName>
    <definedName name="กกกกกก">#REF!</definedName>
    <definedName name="ชุดปรับปรุง" localSheetId="0">#REF!</definedName>
    <definedName name="ชุดปรับปรุง">#REF!</definedName>
    <definedName name="ดดด" localSheetId="0">#REF!</definedName>
    <definedName name="ดดด">#REF!</definedName>
    <definedName name="น" localSheetId="0">#REF!</definedName>
    <definedName name="น">#REF!</definedName>
    <definedName name="ผลผลิตสุขภาพสัตว์" localSheetId="0">#REF!</definedName>
    <definedName name="ผลผลิตสุขภาพสัตว์">#REF!</definedName>
    <definedName name="ย" localSheetId="0">#REF!</definedName>
    <definedName name="ย">#REF!</definedName>
    <definedName name="สงป.ส่งให้" localSheetId="0">[2]Invoice!#REF!</definedName>
    <definedName name="สงป.ส่งให้">[2]Invoice!#REF!</definedName>
    <definedName name="สตส" localSheetId="0">[2]Invoice!#REF!</definedName>
    <definedName name="สตส">[2]Invoice!#REF!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1" l="1"/>
  <c r="C140" i="1"/>
  <c r="D139" i="1"/>
  <c r="C139" i="1"/>
  <c r="D138" i="1"/>
  <c r="C138" i="1"/>
  <c r="D137" i="1"/>
  <c r="C137" i="1"/>
  <c r="D136" i="1"/>
  <c r="C136" i="1"/>
  <c r="D131" i="1"/>
  <c r="C131" i="1"/>
  <c r="D130" i="1"/>
  <c r="C130" i="1"/>
  <c r="D129" i="1"/>
  <c r="D128" i="1"/>
  <c r="C128" i="1"/>
  <c r="D127" i="1"/>
  <c r="C127" i="1"/>
  <c r="D126" i="1"/>
  <c r="C126" i="1"/>
  <c r="D125" i="1"/>
  <c r="C125" i="1"/>
  <c r="D124" i="1"/>
  <c r="C124" i="1"/>
  <c r="C123" i="1" s="1"/>
  <c r="K123" i="1"/>
  <c r="I123" i="1"/>
  <c r="G123" i="1"/>
  <c r="E123" i="1"/>
  <c r="D122" i="1"/>
  <c r="C122" i="1"/>
  <c r="C121" i="1" s="1"/>
  <c r="K121" i="1"/>
  <c r="I121" i="1"/>
  <c r="G121" i="1"/>
  <c r="E121" i="1"/>
  <c r="L120" i="1"/>
  <c r="J120" i="1"/>
  <c r="H120" i="1"/>
  <c r="F120" i="1"/>
  <c r="D120" i="1"/>
  <c r="D132" i="1" l="1"/>
  <c r="O119" i="1" l="1"/>
  <c r="C119" i="1"/>
  <c r="O118" i="1"/>
  <c r="P118" i="1" s="1"/>
  <c r="F118" i="1" s="1"/>
  <c r="C118" i="1"/>
  <c r="O117" i="1"/>
  <c r="C117" i="1"/>
  <c r="O116" i="1"/>
  <c r="P116" i="1" s="1"/>
  <c r="O115" i="1"/>
  <c r="P115" i="1" s="1"/>
  <c r="D114" i="1"/>
  <c r="D113" i="1"/>
  <c r="O112" i="1"/>
  <c r="P112" i="1" s="1"/>
  <c r="D112" i="1"/>
  <c r="D111" i="1" s="1"/>
  <c r="O111" i="1"/>
  <c r="P111" i="1" s="1"/>
  <c r="L111" i="1"/>
  <c r="J111" i="1"/>
  <c r="H111" i="1"/>
  <c r="F111" i="1"/>
  <c r="O110" i="1"/>
  <c r="D110" i="1"/>
  <c r="C110" i="1"/>
  <c r="O109" i="1"/>
  <c r="C109" i="1"/>
  <c r="O108" i="1"/>
  <c r="P108" i="1" s="1"/>
  <c r="O107" i="1"/>
  <c r="J107" i="1"/>
  <c r="F107" i="1"/>
  <c r="D107" i="1" s="1"/>
  <c r="C107" i="1"/>
  <c r="O106" i="1"/>
  <c r="P106" i="1" s="1"/>
  <c r="O105" i="1"/>
  <c r="C105" i="1"/>
  <c r="P105" i="1" s="1"/>
  <c r="O104" i="1"/>
  <c r="P104" i="1" s="1"/>
  <c r="J104" i="1" s="1"/>
  <c r="O103" i="1"/>
  <c r="P103" i="1" s="1"/>
  <c r="O102" i="1"/>
  <c r="C102" i="1"/>
  <c r="P102" i="1" s="1"/>
  <c r="F102" i="1" s="1"/>
  <c r="O101" i="1"/>
  <c r="K101" i="1"/>
  <c r="I101" i="1"/>
  <c r="G101" i="1"/>
  <c r="E101" i="1"/>
  <c r="O100" i="1"/>
  <c r="P100" i="1" s="1"/>
  <c r="D99" i="1"/>
  <c r="Q98" i="1"/>
  <c r="O98" i="1"/>
  <c r="C98" i="1"/>
  <c r="C97" i="1" s="1"/>
  <c r="O97" i="1"/>
  <c r="K97" i="1"/>
  <c r="I97" i="1"/>
  <c r="G97" i="1"/>
  <c r="E97" i="1"/>
  <c r="O96" i="1"/>
  <c r="P96" i="1" s="1"/>
  <c r="O95" i="1"/>
  <c r="P95" i="1" s="1"/>
  <c r="D95" i="1"/>
  <c r="C95" i="1"/>
  <c r="O94" i="1"/>
  <c r="C94" i="1"/>
  <c r="O93" i="1"/>
  <c r="C93" i="1"/>
  <c r="O92" i="1"/>
  <c r="C92" i="1"/>
  <c r="C91" i="1" s="1"/>
  <c r="O91" i="1"/>
  <c r="K91" i="1"/>
  <c r="I91" i="1"/>
  <c r="G91" i="1"/>
  <c r="E91" i="1"/>
  <c r="O90" i="1"/>
  <c r="P90" i="1" s="1"/>
  <c r="O89" i="1"/>
  <c r="C89" i="1"/>
  <c r="C88" i="1" s="1"/>
  <c r="O88" i="1"/>
  <c r="P88" i="1" s="1"/>
  <c r="K88" i="1"/>
  <c r="I88" i="1"/>
  <c r="G88" i="1"/>
  <c r="E88" i="1"/>
  <c r="O87" i="1"/>
  <c r="C87" i="1"/>
  <c r="C86" i="1" s="1"/>
  <c r="K86" i="1"/>
  <c r="I86" i="1"/>
  <c r="G86" i="1"/>
  <c r="E86" i="1"/>
  <c r="O85" i="1"/>
  <c r="P85" i="1" s="1"/>
  <c r="O84" i="1"/>
  <c r="C84" i="1"/>
  <c r="O83" i="1"/>
  <c r="C83" i="1"/>
  <c r="P83" i="1" s="1"/>
  <c r="O82" i="1"/>
  <c r="P82" i="1" s="1"/>
  <c r="J82" i="1" s="1"/>
  <c r="C82" i="1"/>
  <c r="C81" i="1" s="1"/>
  <c r="O81" i="1"/>
  <c r="P81" i="1" s="1"/>
  <c r="K81" i="1"/>
  <c r="I81" i="1"/>
  <c r="G81" i="1"/>
  <c r="E81" i="1"/>
  <c r="N80" i="1"/>
  <c r="O80" i="1" s="1"/>
  <c r="P80" i="1" s="1"/>
  <c r="L80" i="1" s="1"/>
  <c r="C80" i="1"/>
  <c r="C79" i="1" s="1"/>
  <c r="K79" i="1"/>
  <c r="I79" i="1"/>
  <c r="G79" i="1"/>
  <c r="E79" i="1"/>
  <c r="O77" i="1"/>
  <c r="C77" i="1"/>
  <c r="O76" i="1"/>
  <c r="P76" i="1" s="1"/>
  <c r="C76" i="1"/>
  <c r="K75" i="1"/>
  <c r="I75" i="1"/>
  <c r="G75" i="1"/>
  <c r="E75" i="1"/>
  <c r="C75" i="1"/>
  <c r="D74" i="1"/>
  <c r="O73" i="1"/>
  <c r="C73" i="1"/>
  <c r="O72" i="1"/>
  <c r="C72" i="1"/>
  <c r="C71" i="1" s="1"/>
  <c r="O71" i="1"/>
  <c r="P71" i="1" s="1"/>
  <c r="K71" i="1"/>
  <c r="I71" i="1"/>
  <c r="G71" i="1"/>
  <c r="E71" i="1"/>
  <c r="O70" i="1"/>
  <c r="C70" i="1"/>
  <c r="O69" i="1"/>
  <c r="C69" i="1"/>
  <c r="C68" i="1" s="1"/>
  <c r="K68" i="1"/>
  <c r="I68" i="1"/>
  <c r="G68" i="1"/>
  <c r="E68" i="1"/>
  <c r="O67" i="1"/>
  <c r="P67" i="1" s="1"/>
  <c r="O66" i="1"/>
  <c r="P66" i="1" s="1"/>
  <c r="C66" i="1"/>
  <c r="O65" i="1"/>
  <c r="P65" i="1" s="1"/>
  <c r="C65" i="1"/>
  <c r="O64" i="1"/>
  <c r="C64" i="1"/>
  <c r="O63" i="1"/>
  <c r="C63" i="1"/>
  <c r="O62" i="1"/>
  <c r="C62" i="1"/>
  <c r="C60" i="1" s="1"/>
  <c r="O61" i="1"/>
  <c r="C61" i="1"/>
  <c r="K60" i="1"/>
  <c r="I60" i="1"/>
  <c r="G60" i="1"/>
  <c r="E60" i="1"/>
  <c r="O58" i="1"/>
  <c r="P58" i="1" s="1"/>
  <c r="F58" i="1" s="1"/>
  <c r="L58" i="1"/>
  <c r="C58" i="1"/>
  <c r="O57" i="1"/>
  <c r="C57" i="1"/>
  <c r="O56" i="1"/>
  <c r="P56" i="1" s="1"/>
  <c r="F56" i="1" s="1"/>
  <c r="C56" i="1"/>
  <c r="O55" i="1"/>
  <c r="C55" i="1"/>
  <c r="O54" i="1"/>
  <c r="P54" i="1" s="1"/>
  <c r="F54" i="1" s="1"/>
  <c r="J54" i="1"/>
  <c r="C54" i="1"/>
  <c r="O53" i="1"/>
  <c r="C53" i="1"/>
  <c r="C52" i="1" s="1"/>
  <c r="K52" i="1"/>
  <c r="I52" i="1"/>
  <c r="G52" i="1"/>
  <c r="E52" i="1"/>
  <c r="O50" i="1"/>
  <c r="C50" i="1"/>
  <c r="O49" i="1"/>
  <c r="C49" i="1"/>
  <c r="O48" i="1"/>
  <c r="C48" i="1"/>
  <c r="O47" i="1"/>
  <c r="C47" i="1"/>
  <c r="K46" i="1"/>
  <c r="I46" i="1"/>
  <c r="G46" i="1"/>
  <c r="E46" i="1"/>
  <c r="O45" i="1"/>
  <c r="P45" i="1" s="1"/>
  <c r="O44" i="1"/>
  <c r="C44" i="1"/>
  <c r="K43" i="1"/>
  <c r="I43" i="1"/>
  <c r="G43" i="1"/>
  <c r="E43" i="1"/>
  <c r="C43" i="1"/>
  <c r="O42" i="1"/>
  <c r="C42" i="1"/>
  <c r="O41" i="1"/>
  <c r="C41" i="1"/>
  <c r="O40" i="1"/>
  <c r="C40" i="1"/>
  <c r="K39" i="1"/>
  <c r="I39" i="1"/>
  <c r="G39" i="1"/>
  <c r="E39" i="1"/>
  <c r="O38" i="1"/>
  <c r="C38" i="1"/>
  <c r="O37" i="1"/>
  <c r="C37" i="1"/>
  <c r="O36" i="1"/>
  <c r="P36" i="1" s="1"/>
  <c r="L36" i="1" s="1"/>
  <c r="C36" i="1"/>
  <c r="O35" i="1"/>
  <c r="C35" i="1"/>
  <c r="O34" i="1"/>
  <c r="D34" i="1"/>
  <c r="C34" i="1"/>
  <c r="C33" i="1" s="1"/>
  <c r="K33" i="1"/>
  <c r="I33" i="1"/>
  <c r="G33" i="1"/>
  <c r="E33" i="1"/>
  <c r="O32" i="1"/>
  <c r="P32" i="1" s="1"/>
  <c r="D31" i="1"/>
  <c r="C31" i="1"/>
  <c r="D30" i="1"/>
  <c r="C30" i="1"/>
  <c r="O29" i="1"/>
  <c r="C29" i="1"/>
  <c r="O28" i="1"/>
  <c r="C28" i="1"/>
  <c r="O27" i="1"/>
  <c r="C27" i="1"/>
  <c r="O26" i="1"/>
  <c r="D26" i="1"/>
  <c r="C26" i="1"/>
  <c r="O25" i="1"/>
  <c r="D25" i="1"/>
  <c r="C25" i="1"/>
  <c r="O24" i="1"/>
  <c r="C24" i="1"/>
  <c r="P24" i="1" s="1"/>
  <c r="O23" i="1"/>
  <c r="P23" i="1" s="1"/>
  <c r="C23" i="1"/>
  <c r="O22" i="1"/>
  <c r="C22" i="1"/>
  <c r="P22" i="1" s="1"/>
  <c r="O21" i="1"/>
  <c r="C21" i="1"/>
  <c r="O20" i="1"/>
  <c r="C20" i="1"/>
  <c r="C19" i="1" s="1"/>
  <c r="K19" i="1"/>
  <c r="I19" i="1"/>
  <c r="G19" i="1"/>
  <c r="E19" i="1"/>
  <c r="O18" i="1"/>
  <c r="P18" i="1" s="1"/>
  <c r="F18" i="1" s="1"/>
  <c r="C18" i="1"/>
  <c r="O17" i="1"/>
  <c r="C17" i="1"/>
  <c r="N16" i="1"/>
  <c r="O16" i="1" s="1"/>
  <c r="C16" i="1"/>
  <c r="K15" i="1"/>
  <c r="I15" i="1"/>
  <c r="G15" i="1"/>
  <c r="E15" i="1"/>
  <c r="F65" i="1" l="1"/>
  <c r="L65" i="1"/>
  <c r="J65" i="1"/>
  <c r="H65" i="1"/>
  <c r="F66" i="1"/>
  <c r="L66" i="1"/>
  <c r="J66" i="1"/>
  <c r="H66" i="1"/>
  <c r="K12" i="1"/>
  <c r="P21" i="1"/>
  <c r="P28" i="1"/>
  <c r="P38" i="1"/>
  <c r="P41" i="1"/>
  <c r="J41" i="1" s="1"/>
  <c r="P50" i="1"/>
  <c r="J50" i="1" s="1"/>
  <c r="P57" i="1"/>
  <c r="P62" i="1"/>
  <c r="P93" i="1"/>
  <c r="I12" i="1"/>
  <c r="E12" i="1"/>
  <c r="C46" i="1"/>
  <c r="P53" i="1"/>
  <c r="P55" i="1"/>
  <c r="G13" i="1"/>
  <c r="P110" i="1"/>
  <c r="C15" i="1"/>
  <c r="P35" i="1"/>
  <c r="H58" i="1"/>
  <c r="P63" i="1"/>
  <c r="L63" i="1" s="1"/>
  <c r="H104" i="1"/>
  <c r="H103" i="1" s="1"/>
  <c r="P44" i="1"/>
  <c r="H54" i="1"/>
  <c r="L56" i="1"/>
  <c r="J58" i="1"/>
  <c r="P64" i="1"/>
  <c r="L64" i="1" s="1"/>
  <c r="J80" i="1"/>
  <c r="L82" i="1"/>
  <c r="H105" i="1"/>
  <c r="D105" i="1" s="1"/>
  <c r="L105" i="1"/>
  <c r="J105" i="1"/>
  <c r="P117" i="1"/>
  <c r="F117" i="1" s="1"/>
  <c r="F115" i="1" s="1"/>
  <c r="P17" i="1"/>
  <c r="F17" i="1" s="1"/>
  <c r="I13" i="1"/>
  <c r="P48" i="1"/>
  <c r="F48" i="1" s="1"/>
  <c r="J64" i="1"/>
  <c r="P69" i="1"/>
  <c r="F69" i="1" s="1"/>
  <c r="P26" i="1"/>
  <c r="C101" i="1"/>
  <c r="P101" i="1" s="1"/>
  <c r="P42" i="1"/>
  <c r="H42" i="1" s="1"/>
  <c r="P29" i="1"/>
  <c r="J29" i="1" s="1"/>
  <c r="H18" i="1"/>
  <c r="H36" i="1"/>
  <c r="P37" i="1"/>
  <c r="P40" i="1"/>
  <c r="H40" i="1" s="1"/>
  <c r="P49" i="1"/>
  <c r="L49" i="1" s="1"/>
  <c r="P70" i="1"/>
  <c r="J70" i="1" s="1"/>
  <c r="P72" i="1"/>
  <c r="J72" i="1" s="1"/>
  <c r="P87" i="1"/>
  <c r="F87" i="1" s="1"/>
  <c r="H64" i="1"/>
  <c r="J18" i="1"/>
  <c r="P27" i="1"/>
  <c r="F27" i="1" s="1"/>
  <c r="P34" i="1"/>
  <c r="J36" i="1"/>
  <c r="P61" i="1"/>
  <c r="L61" i="1" s="1"/>
  <c r="P109" i="1"/>
  <c r="P16" i="1"/>
  <c r="H16" i="1" s="1"/>
  <c r="P47" i="1"/>
  <c r="H47" i="1" s="1"/>
  <c r="P77" i="1"/>
  <c r="K13" i="1"/>
  <c r="F36" i="1"/>
  <c r="D36" i="1" s="1"/>
  <c r="G12" i="1"/>
  <c r="P107" i="1"/>
  <c r="P119" i="1"/>
  <c r="F119" i="1" s="1"/>
  <c r="J17" i="1"/>
  <c r="H17" i="1"/>
  <c r="J69" i="1"/>
  <c r="L23" i="1"/>
  <c r="J23" i="1"/>
  <c r="F23" i="1"/>
  <c r="H23" i="1"/>
  <c r="J87" i="1"/>
  <c r="H87" i="1"/>
  <c r="H41" i="1"/>
  <c r="F41" i="1"/>
  <c r="L41" i="1"/>
  <c r="H29" i="1"/>
  <c r="F100" i="1"/>
  <c r="H48" i="1"/>
  <c r="L24" i="1"/>
  <c r="J24" i="1"/>
  <c r="F24" i="1"/>
  <c r="H24" i="1"/>
  <c r="J40" i="1"/>
  <c r="F40" i="1"/>
  <c r="L72" i="1"/>
  <c r="L27" i="1"/>
  <c r="J27" i="1"/>
  <c r="L21" i="1"/>
  <c r="J21" i="1"/>
  <c r="F21" i="1"/>
  <c r="H21" i="1"/>
  <c r="L28" i="1"/>
  <c r="J28" i="1"/>
  <c r="F28" i="1"/>
  <c r="H28" i="1"/>
  <c r="F16" i="1"/>
  <c r="J16" i="1"/>
  <c r="L16" i="1"/>
  <c r="L22" i="1"/>
  <c r="J22" i="1"/>
  <c r="F22" i="1"/>
  <c r="H22" i="1"/>
  <c r="J42" i="1"/>
  <c r="F47" i="1"/>
  <c r="L47" i="1"/>
  <c r="J47" i="1"/>
  <c r="E13" i="1"/>
  <c r="D58" i="1"/>
  <c r="J63" i="1"/>
  <c r="L119" i="1"/>
  <c r="L76" i="1"/>
  <c r="L75" i="1" s="1"/>
  <c r="J76" i="1"/>
  <c r="J75" i="1" s="1"/>
  <c r="F76" i="1"/>
  <c r="H76" i="1"/>
  <c r="H75" i="1" s="1"/>
  <c r="P91" i="1"/>
  <c r="P84" i="1"/>
  <c r="L84" i="1" s="1"/>
  <c r="D84" i="1" s="1"/>
  <c r="F104" i="1"/>
  <c r="L104" i="1"/>
  <c r="H80" i="1"/>
  <c r="F80" i="1"/>
  <c r="P94" i="1"/>
  <c r="J35" i="1"/>
  <c r="P73" i="1"/>
  <c r="L73" i="1" s="1"/>
  <c r="H82" i="1"/>
  <c r="F82" i="1"/>
  <c r="P98" i="1"/>
  <c r="L83" i="1"/>
  <c r="F83" i="1"/>
  <c r="J93" i="1"/>
  <c r="L93" i="1"/>
  <c r="H93" i="1"/>
  <c r="P97" i="1"/>
  <c r="J102" i="1"/>
  <c r="J100" i="1" s="1"/>
  <c r="L102" i="1"/>
  <c r="L100" i="1" s="1"/>
  <c r="H102" i="1"/>
  <c r="H100" i="1" s="1"/>
  <c r="L106" i="1"/>
  <c r="J106" i="1"/>
  <c r="J103" i="1" s="1"/>
  <c r="J78" i="1"/>
  <c r="P92" i="1"/>
  <c r="J109" i="1"/>
  <c r="J108" i="1" s="1"/>
  <c r="L18" i="1"/>
  <c r="C39" i="1"/>
  <c r="C12" i="1" s="1"/>
  <c r="L54" i="1"/>
  <c r="H56" i="1"/>
  <c r="H61" i="1"/>
  <c r="P25" i="1"/>
  <c r="P20" i="1"/>
  <c r="H53" i="1"/>
  <c r="D54" i="1"/>
  <c r="J56" i="1"/>
  <c r="F64" i="1"/>
  <c r="P89" i="1"/>
  <c r="F93" i="1"/>
  <c r="L118" i="1"/>
  <c r="J118" i="1"/>
  <c r="H118" i="1"/>
  <c r="L78" i="1" l="1"/>
  <c r="L62" i="1"/>
  <c r="L59" i="1" s="1"/>
  <c r="H62" i="1"/>
  <c r="H59" i="1" s="1"/>
  <c r="F62" i="1"/>
  <c r="F57" i="1"/>
  <c r="J57" i="1"/>
  <c r="L57" i="1"/>
  <c r="H44" i="1"/>
  <c r="F44" i="1"/>
  <c r="J49" i="1"/>
  <c r="D66" i="1"/>
  <c r="D82" i="1"/>
  <c r="L44" i="1"/>
  <c r="F49" i="1"/>
  <c r="L70" i="1"/>
  <c r="L67" i="1" s="1"/>
  <c r="L117" i="1"/>
  <c r="F50" i="1"/>
  <c r="F53" i="1"/>
  <c r="J53" i="1"/>
  <c r="J51" i="1" s="1"/>
  <c r="L53" i="1"/>
  <c r="L51" i="1" s="1"/>
  <c r="H50" i="1"/>
  <c r="H49" i="1"/>
  <c r="H45" i="1" s="1"/>
  <c r="F70" i="1"/>
  <c r="D70" i="1" s="1"/>
  <c r="L69" i="1"/>
  <c r="H63" i="1"/>
  <c r="F63" i="1"/>
  <c r="L35" i="1"/>
  <c r="H35" i="1"/>
  <c r="F35" i="1"/>
  <c r="D35" i="1" s="1"/>
  <c r="D63" i="1"/>
  <c r="F55" i="1"/>
  <c r="H55" i="1"/>
  <c r="J55" i="1"/>
  <c r="C13" i="1"/>
  <c r="L55" i="1"/>
  <c r="D55" i="1" s="1"/>
  <c r="J62" i="1"/>
  <c r="D62" i="1" s="1"/>
  <c r="H119" i="1"/>
  <c r="D119" i="1" s="1"/>
  <c r="J44" i="1"/>
  <c r="D44" i="1" s="1"/>
  <c r="H27" i="1"/>
  <c r="D64" i="1"/>
  <c r="J119" i="1"/>
  <c r="L40" i="1"/>
  <c r="H70" i="1"/>
  <c r="H69" i="1"/>
  <c r="D69" i="1" s="1"/>
  <c r="H57" i="1"/>
  <c r="H51" i="1" s="1"/>
  <c r="D65" i="1"/>
  <c r="H109" i="1"/>
  <c r="H108" i="1" s="1"/>
  <c r="F109" i="1"/>
  <c r="F108" i="1" s="1"/>
  <c r="L109" i="1"/>
  <c r="L108" i="1" s="1"/>
  <c r="L17" i="1"/>
  <c r="D17" i="1" s="1"/>
  <c r="F72" i="1"/>
  <c r="J48" i="1"/>
  <c r="J45" i="1" s="1"/>
  <c r="L29" i="1"/>
  <c r="F29" i="1"/>
  <c r="L42" i="1"/>
  <c r="F61" i="1"/>
  <c r="F59" i="1" s="1"/>
  <c r="F42" i="1"/>
  <c r="D42" i="1" s="1"/>
  <c r="H72" i="1"/>
  <c r="H67" i="1" s="1"/>
  <c r="L48" i="1"/>
  <c r="L45" i="1" s="1"/>
  <c r="L87" i="1"/>
  <c r="D87" i="1" s="1"/>
  <c r="D118" i="1"/>
  <c r="J67" i="1"/>
  <c r="D56" i="1"/>
  <c r="H117" i="1"/>
  <c r="H115" i="1" s="1"/>
  <c r="J61" i="1"/>
  <c r="J59" i="1" s="1"/>
  <c r="D18" i="1"/>
  <c r="H78" i="1"/>
  <c r="J117" i="1"/>
  <c r="J115" i="1" s="1"/>
  <c r="D41" i="1"/>
  <c r="F37" i="1"/>
  <c r="H37" i="1"/>
  <c r="H32" i="1" s="1"/>
  <c r="L37" i="1"/>
  <c r="L32" i="1" s="1"/>
  <c r="J37" i="1"/>
  <c r="J32" i="1" s="1"/>
  <c r="D83" i="1"/>
  <c r="D22" i="1"/>
  <c r="D28" i="1"/>
  <c r="D27" i="1"/>
  <c r="D24" i="1"/>
  <c r="L94" i="1"/>
  <c r="J94" i="1"/>
  <c r="D80" i="1"/>
  <c r="F78" i="1"/>
  <c r="D104" i="1"/>
  <c r="F103" i="1"/>
  <c r="D102" i="1"/>
  <c r="D100" i="1" s="1"/>
  <c r="L20" i="1"/>
  <c r="J20" i="1"/>
  <c r="J14" i="1" s="1"/>
  <c r="F20" i="1"/>
  <c r="H20" i="1"/>
  <c r="H14" i="1" s="1"/>
  <c r="D23" i="1"/>
  <c r="D47" i="1"/>
  <c r="F45" i="1"/>
  <c r="D49" i="1"/>
  <c r="L89" i="1"/>
  <c r="J89" i="1"/>
  <c r="J85" i="1" s="1"/>
  <c r="J77" i="1" s="1"/>
  <c r="F89" i="1"/>
  <c r="F85" i="1" s="1"/>
  <c r="H89" i="1"/>
  <c r="H85" i="1" s="1"/>
  <c r="H77" i="1" s="1"/>
  <c r="J98" i="1"/>
  <c r="J96" i="1" s="1"/>
  <c r="L98" i="1"/>
  <c r="L96" i="1" s="1"/>
  <c r="H98" i="1"/>
  <c r="H96" i="1" s="1"/>
  <c r="F98" i="1"/>
  <c r="L115" i="1"/>
  <c r="D21" i="1"/>
  <c r="D40" i="1"/>
  <c r="F38" i="1"/>
  <c r="J38" i="1"/>
  <c r="D93" i="1"/>
  <c r="L92" i="1"/>
  <c r="J92" i="1"/>
  <c r="H92" i="1"/>
  <c r="H90" i="1" s="1"/>
  <c r="F92" i="1"/>
  <c r="D76" i="1"/>
  <c r="D75" i="1" s="1"/>
  <c r="F75" i="1"/>
  <c r="D106" i="1"/>
  <c r="D73" i="1"/>
  <c r="L103" i="1"/>
  <c r="D109" i="1"/>
  <c r="D108" i="1" s="1"/>
  <c r="D16" i="1"/>
  <c r="H38" i="1"/>
  <c r="J90" i="1" l="1"/>
  <c r="L90" i="1"/>
  <c r="L38" i="1"/>
  <c r="D103" i="1"/>
  <c r="D61" i="1"/>
  <c r="D59" i="1" s="1"/>
  <c r="F51" i="1"/>
  <c r="D50" i="1"/>
  <c r="F67" i="1"/>
  <c r="D57" i="1"/>
  <c r="D72" i="1"/>
  <c r="D53" i="1"/>
  <c r="D51" i="1" s="1"/>
  <c r="L85" i="1"/>
  <c r="L77" i="1" s="1"/>
  <c r="D29" i="1"/>
  <c r="D37" i="1"/>
  <c r="D32" i="1" s="1"/>
  <c r="D48" i="1"/>
  <c r="F32" i="1"/>
  <c r="L14" i="1"/>
  <c r="D78" i="1"/>
  <c r="D117" i="1"/>
  <c r="D115" i="1" s="1"/>
  <c r="D67" i="1"/>
  <c r="H11" i="1"/>
  <c r="H5" i="1" s="1"/>
  <c r="D20" i="1"/>
  <c r="D14" i="1" s="1"/>
  <c r="D45" i="1"/>
  <c r="F77" i="1"/>
  <c r="J11" i="1"/>
  <c r="D94" i="1"/>
  <c r="F14" i="1"/>
  <c r="D89" i="1"/>
  <c r="D85" i="1" s="1"/>
  <c r="F96" i="1"/>
  <c r="D98" i="1"/>
  <c r="D96" i="1" s="1"/>
  <c r="F90" i="1"/>
  <c r="D92" i="1"/>
  <c r="D38" i="1"/>
  <c r="L11" i="1" l="1"/>
  <c r="D90" i="1"/>
  <c r="D77" i="1"/>
  <c r="D11" i="1" s="1"/>
  <c r="F11" i="1"/>
  <c r="F5" i="1" s="1"/>
</calcChain>
</file>

<file path=xl/sharedStrings.xml><?xml version="1.0" encoding="utf-8"?>
<sst xmlns="http://schemas.openxmlformats.org/spreadsheetml/2006/main" count="258" uniqueCount="140">
  <si>
    <t>แบบฟอร์ม ก.2</t>
  </si>
  <si>
    <t>8.2  แผนการปฏิบัติงานและแผนการใช้จ่ายงบประมาณรายจ่ายประจำปีงบประมาณ พ.ศ. 2564</t>
  </si>
  <si>
    <t>กระทรวง เกษตรและสหกรณ์</t>
  </si>
  <si>
    <t>ส่วนราชการ กรมปศุสัตว์ สำนักพัฒนาระบบและรับรองมาตรฐานสินค้าปศุสัตว์</t>
  </si>
  <si>
    <t xml:space="preserve">          หน่วย : ล้านบาท (ทศนิยม 4 ตำแหน่ง)</t>
  </si>
  <si>
    <t>แผนงาน/ผลผลิต/โครงการ</t>
  </si>
  <si>
    <t>หน่วยนับ</t>
  </si>
  <si>
    <t>รวมทั้งสิ้น</t>
  </si>
  <si>
    <t>ไตรมาส 1 (ต.ค.-ธ.ค.)</t>
  </si>
  <si>
    <t>ไตรมาส 2 (ม.ค.-มี.ค.)</t>
  </si>
  <si>
    <t>ไตรมาส 3 (เม.ย.-มิ.ย.)</t>
  </si>
  <si>
    <t>ไตรมาส 4 (ก.ค.-ก.ย.)</t>
  </si>
  <si>
    <t>ตัวชี้วัด/กิจกรรม</t>
  </si>
  <si>
    <t>เป้าหมาย</t>
  </si>
  <si>
    <t>งบประมาณ</t>
  </si>
  <si>
    <t>ยอดรวมทั้งสิ้น</t>
  </si>
  <si>
    <t>แผนงานยุทธศาสตร์การเกษตรสร้างมูลค่า</t>
  </si>
  <si>
    <t>กิจกรรมตรวจสอบรับรองคุณภาพสินค้าปศุสัตว์</t>
  </si>
  <si>
    <t>ตัวชี้วัดเชิงปริมาณ : สถานประกอบการสินค้าปศุสัตว์ที่ได้รับการตรวจประเมิน</t>
  </si>
  <si>
    <t>แห่ง</t>
  </si>
  <si>
    <t>ตัวชี้วัดเชิงปริมาณ : ตัวอย่างที่ได้รับการตรวจวิเคราะห์</t>
  </si>
  <si>
    <t>ตัวอย่าง</t>
  </si>
  <si>
    <t>กิจกรรม ตรวจรับรองมาตรฐานฟาร์ม</t>
  </si>
  <si>
    <t>ฟาร์ม</t>
  </si>
  <si>
    <t>1. จำนวนฟาร์มที่ได้รับบริการตรวจรับรองมาตรฐานฟาร์ม (ใหม่) (สนง.ปศจ.)</t>
  </si>
  <si>
    <t>2. จำนวนฟาร์มที่ได้รับบริการตรวจติดตามฟาร์มมาตรฐาน  (สนง.ปศจ.)</t>
  </si>
  <si>
    <t>3. จำนวนฟาร์มที่ได้รับบริการตรวจต่ออายุฟาร์มมาตรฐาน (สนง.ปศจ.)</t>
  </si>
  <si>
    <t>4. เก็บและตรวจวิเคราะห์ตัวอย่างอาหารสัตว์/น้ำผึ้งตรวจทางห้องปฏิบัติการ (สนง.ปศจ./สตส./ศวพ.)</t>
  </si>
  <si>
    <t>5. สอบสวนสารตกค้างในฟาร์มมาตรฐานกรณีผลวิเคราะห์เป็นบวก (สนง.ปศจ)</t>
  </si>
  <si>
    <t>ครั้ง</t>
  </si>
  <si>
    <t>6. ตรวจติดตาม กำกับ ดูแลการตรวจประเมินมาตรฐานฟาร์ม (สนง.ปศข.)</t>
  </si>
  <si>
    <t>7. สอบสวนสารตกค้างในฟาร์มมาตรฐานกรณีผลวิเคราะห์เป็นบวก (สนง.ปศข.)</t>
  </si>
  <si>
    <t>8. ประเมินสมรรถนะผู้ตรวจประเมิน(สนง.ปศข.)</t>
  </si>
  <si>
    <t>9. จัดอบรมการปฏิบัติทางการเกษตรที่ดีด้านปศุสัตว์ สำหรับผู้ประกอบการ (สนง.ปศข.)</t>
  </si>
  <si>
    <t>ราย</t>
  </si>
  <si>
    <t>10. จัดอบรมผู้ตรวจประเมินการปฏิบัติทางการเกษตรที่ดีด้านปศุสัตว์  (สพส.)</t>
  </si>
  <si>
    <t>11. ตรวจติดตาม กำกับ ดูแลการรับรองมาตรฐานฟาร์ม (สพส.)</t>
  </si>
  <si>
    <t>12. ประเมินสมรรถนะผู้ตรวจประเมิน (สพส.)</t>
  </si>
  <si>
    <t>13. สอบสวนสารตกค้างในฟาร์มมาตรฐานร่วมกับสนง.ปศจ. และสนง.ป(ศข. (สพส.)</t>
  </si>
  <si>
    <t>14. จัดทำสื่อประชาสัมพันธ์โครงการการรับรองการเลี้ยงไก่ไข่แบบ cagefree</t>
  </si>
  <si>
    <t>เรื่อง</t>
  </si>
  <si>
    <t>15. จัดทำโครงการพัฒนาระบบควบคุมภายในสำหรับการรับรองการปฏิบัติทางการเกษตรที่ดีสำหรับฟาร์มโคนมแบบกลุ่ม</t>
  </si>
  <si>
    <t>กิจกรรม ปรับโครงสร้างอุตสาหกรรมสัตว์ปีกและผลิตภัณฑ์</t>
  </si>
  <si>
    <t xml:space="preserve"> - ตรวจรับรอง Compartment</t>
  </si>
  <si>
    <t xml:space="preserve"> - ตรวจติดตาม Compartment </t>
  </si>
  <si>
    <t xml:space="preserve"> - ตรวจต่ออายุ Compartment </t>
  </si>
  <si>
    <t xml:space="preserve"> - ตรวจสอบ กำกับดูแลการตรวจรับรองคอมพาร์ทเมนต์</t>
  </si>
  <si>
    <t>กิจกรรม ตรวจรับรองสินค้าปศุสัตว์ (เนื้อ/ไข่อนามัย)</t>
  </si>
  <si>
    <t xml:space="preserve"> - ตรวจรับรองสินค้าปศุสัตว์ (เนื้ออนามัย ไข่อนามัย)</t>
  </si>
  <si>
    <t xml:space="preserve"> - ตรวจติดตามสินค้าปศุสัตว์ (เนื้ออนามัย ไข่อนามัย)</t>
  </si>
  <si>
    <t xml:space="preserve"> - ตรวจต่ออายุสินค้าปศุสัตว์ (เนื้ออนามัย ไข่อนามัย)</t>
  </si>
  <si>
    <t xml:space="preserve"> - เก็บ/ตรวจวิเคราะห์ตัวอย่างสินค้าปศุสัตว์ (เนื้ออนามัย ไข่อนามัย)</t>
  </si>
  <si>
    <t>กิจกรรม ตรวจรับรอง GMP โรงงานผลิตภัณฑ์ปศุสัตว์ในประเทศ</t>
  </si>
  <si>
    <t>ศูนย์</t>
  </si>
  <si>
    <t xml:space="preserve"> - ตรวจรับรองศูนย์รวบรวมน้ำนมดิบ/โรงคัดและบรรจุไข่</t>
  </si>
  <si>
    <t xml:space="preserve"> - ตรวจติดตามศูนย์รวบรวมน้ำนมดิบ/โรงคัดและบรรจุไข่</t>
  </si>
  <si>
    <t xml:space="preserve"> - ตรวจต่ออายุศูนย์รวบรวมน้ำนมดิบ/โรงคัดและบรรจุไข่</t>
  </si>
  <si>
    <t xml:space="preserve"> - ตรวจสอบ กำกับดูแลการตรวจรับรอง GMP ภายในประเทศ</t>
  </si>
  <si>
    <t>กิจกรรม ตรวจรับรองโรงงานผลิตผลิตภัณฑ์เพื่อการส่งออก</t>
  </si>
  <si>
    <t>โรงงาน</t>
  </si>
  <si>
    <t xml:space="preserve">  -ตรวจรับรองโรงงานผลิตผลิตภัณฑ์เพื่อการส่งออกที่รับรองมาตรฐาน GMP ใหม่ </t>
  </si>
  <si>
    <t xml:space="preserve">  -ตรวจติดตามโรงงานผลิตผลิตภัณฑ์เพื่อการส่งออกที่รับรองมาตรฐาน GMP</t>
  </si>
  <si>
    <t xml:space="preserve">  -ตรวจต่ออายุโรงงานผลิตผลิตภัณฑ์เพื่อการส่งออกที่รับรองมาตรฐาน GMP</t>
  </si>
  <si>
    <t xml:space="preserve">  -ตรวจรับรองโรงงานผลิตผลิตภัณฑ์เพื่อการส่งออกที่รับรองมาตรฐาน  HACCP ใหม่ </t>
  </si>
  <si>
    <t xml:space="preserve">  -ตรวจติดตามโรงงานผลิตผลิตภัณฑ์เพื่อการส่งออกที่รับรองมาตรฐาน HACCP</t>
  </si>
  <si>
    <t xml:space="preserve">  -ตรวจต่ออายุตรวจติดตามโรงงานผลิตผลิตภัณฑ์เพื่อการส่งออกที่รับรองมาตรฐาน HACCP</t>
  </si>
  <si>
    <t>กิจกรรม ตรวจรับรองโรงงานผลิตผลิตภัณฑ์อาหารสัตว์เลี้ยงเพื่อการส่งออก</t>
  </si>
  <si>
    <r>
      <t xml:space="preserve"> -1. ตรวจ</t>
    </r>
    <r>
      <rPr>
        <sz val="16"/>
        <color indexed="10"/>
        <rFont val="TH SarabunPSK"/>
        <family val="2"/>
      </rPr>
      <t>รับรอง</t>
    </r>
    <r>
      <rPr>
        <sz val="16"/>
        <rFont val="TH SarabunPSK"/>
        <family val="2"/>
      </rPr>
      <t xml:space="preserve">โรงงานผลิตผลิตภัณฑ์อาหารสัตว์เลี้ยง </t>
    </r>
    <r>
      <rPr>
        <sz val="16"/>
        <color indexed="10"/>
        <rFont val="TH SarabunPSK"/>
        <family val="2"/>
      </rPr>
      <t>GMP</t>
    </r>
  </si>
  <si>
    <r>
      <t xml:space="preserve"> - 2. ตรวจ</t>
    </r>
    <r>
      <rPr>
        <sz val="16"/>
        <color indexed="10"/>
        <rFont val="TH SarabunPSK"/>
        <family val="2"/>
      </rPr>
      <t>ติดตาม</t>
    </r>
    <r>
      <rPr>
        <sz val="16"/>
        <rFont val="TH SarabunPSK"/>
        <family val="2"/>
      </rPr>
      <t xml:space="preserve">โรงงานผลิตผลิตภัณฑ์อาหารสัตว์เลี้ยง </t>
    </r>
    <r>
      <rPr>
        <sz val="16"/>
        <color indexed="10"/>
        <rFont val="TH SarabunPSK"/>
        <family val="2"/>
      </rPr>
      <t>GMP</t>
    </r>
  </si>
  <si>
    <r>
      <t xml:space="preserve"> - 3. ตรวจ</t>
    </r>
    <r>
      <rPr>
        <sz val="16"/>
        <color indexed="10"/>
        <rFont val="TH SarabunPSK"/>
        <family val="2"/>
      </rPr>
      <t>ต่ออายุ</t>
    </r>
    <r>
      <rPr>
        <sz val="16"/>
        <rFont val="TH SarabunPSK"/>
        <family val="2"/>
      </rPr>
      <t xml:space="preserve">โรงงานผลิตผลิตภัณฑ์อาหารสัตว์เลี้ยง </t>
    </r>
    <r>
      <rPr>
        <sz val="16"/>
        <color indexed="10"/>
        <rFont val="TH SarabunPSK"/>
        <family val="2"/>
      </rPr>
      <t>GMP</t>
    </r>
  </si>
  <si>
    <r>
      <t xml:space="preserve"> - 4. ตรวจ</t>
    </r>
    <r>
      <rPr>
        <sz val="16"/>
        <color indexed="10"/>
        <rFont val="TH SarabunPSK"/>
        <family val="2"/>
      </rPr>
      <t>รับรอง</t>
    </r>
    <r>
      <rPr>
        <sz val="16"/>
        <rFont val="TH SarabunPSK"/>
        <family val="2"/>
      </rPr>
      <t xml:space="preserve">โรงงานผลิตผลิตภัณฑ์อาหารสัตว์เลี้ยง </t>
    </r>
    <r>
      <rPr>
        <sz val="16"/>
        <color indexed="10"/>
        <rFont val="TH SarabunPSK"/>
        <family val="2"/>
      </rPr>
      <t>HACCP</t>
    </r>
  </si>
  <si>
    <r>
      <t xml:space="preserve"> - 5. ตรวจ</t>
    </r>
    <r>
      <rPr>
        <sz val="16"/>
        <color indexed="10"/>
        <rFont val="TH SarabunPSK"/>
        <family val="2"/>
      </rPr>
      <t>ติดตาม</t>
    </r>
    <r>
      <rPr>
        <sz val="16"/>
        <rFont val="TH SarabunPSK"/>
        <family val="2"/>
      </rPr>
      <t xml:space="preserve">โรงงานผลิตผลิตภัณฑ์อาหารสัตว์เลี้ยง </t>
    </r>
    <r>
      <rPr>
        <sz val="16"/>
        <color indexed="10"/>
        <rFont val="TH SarabunPSK"/>
        <family val="2"/>
      </rPr>
      <t>HACCP</t>
    </r>
  </si>
  <si>
    <r>
      <t xml:space="preserve"> - 6. ตรวจ</t>
    </r>
    <r>
      <rPr>
        <sz val="16"/>
        <color indexed="10"/>
        <rFont val="TH SarabunPSK"/>
        <family val="2"/>
      </rPr>
      <t>ต่ออายุ</t>
    </r>
    <r>
      <rPr>
        <sz val="16"/>
        <rFont val="TH SarabunPSK"/>
        <family val="2"/>
      </rPr>
      <t xml:space="preserve">โรงงานผลิตผลิตภัณฑ์อาหารสัตว์เลี้ยง </t>
    </r>
    <r>
      <rPr>
        <sz val="16"/>
        <color indexed="10"/>
        <rFont val="TH SarabunPSK"/>
        <family val="2"/>
      </rPr>
      <t>HACCP</t>
    </r>
  </si>
  <si>
    <t>กิจกรรม ตรวจสอบและออกใบอนุญาตโรงฆ่าสัตว์ภายในประเทศ</t>
  </si>
  <si>
    <t xml:space="preserve"> 1. ตรวจรับรองโรงฆ่าสัตว์ภายในประเทศ (ใหม่)</t>
  </si>
  <si>
    <t xml:space="preserve"> 2. ตรวจสอบโรงฆ่าสัตว์ภายในประเทศ</t>
  </si>
  <si>
    <t xml:space="preserve"> 3.จำนวนตัวอย่างที่ได้รับการตรวจวิเคราะห์คุณภาพสินค้าปศุสัตว์ตามเกณฑ์มาตรฐานกำหนด</t>
  </si>
  <si>
    <t xml:space="preserve"> 4. กิจกรรมฝึกอบรมผู้ประกอบการ หลักสูตรชี้แจงพระราชบัญญัติควบคุมการฆ่าสัตว์เพื่อการจำหน่ายเนื้อสัตว์ พ.ศ. 2559 และกฎหมายลำดับรอง เพื่อเตรียมความพร้อมต่ออายุใบอนุญาต</t>
  </si>
  <si>
    <t xml:space="preserve"> 5. จ้างเหมาพนักงานผู้ช่วยและพนักงานขับรถยนต์ส่วนภูมิภาค</t>
  </si>
  <si>
    <t>9. ตรวจสอบ GMP โรงฆ่าสัตว์</t>
  </si>
  <si>
    <t>โครงการปศุสัตว์ OK</t>
  </si>
  <si>
    <t>กิจกรรม เนื้อสัตว์ปลอดภัยใส่ใจผู้บริโภค (ปศุสัตว์ OK)</t>
  </si>
  <si>
    <t>1. สถานที่จำหน่ายเนื้อสัตว์ OK ที่ได้รับการตรวจประเมิน</t>
  </si>
  <si>
    <t>2. จำนวนตัวอย่างที่ได้รับการตรวจวิเคราะห์คุณภาพสินค้าปศุสัตว์ตามเกณฑ์มาตรฐานกำหนด</t>
  </si>
  <si>
    <t>3. กิจกรรมจัดอบรมผู้ประกอบการ หลักสูตร ส่งเสริมสถานประกอบการสถานที่จำหน่ายเนื้อสัตว์ให้ได้รับการรับรองโครงการปศุสัตว์ OK</t>
  </si>
  <si>
    <t>คน</t>
  </si>
  <si>
    <t>4. จัดทำสื่อสิ่งพิมพ์ให้ความรู้ด้านอาหารปลอดภัยแก่เด็กนักเรียน  โรงเรียนละ 35 เล่ม จำนวน 878 แห่ง</t>
  </si>
  <si>
    <t>เล่ม</t>
  </si>
  <si>
    <t>กิจกรรม ไข่สดปลอดภัย ใส่ใจผู้บริโภค (ไข่ OK)</t>
  </si>
  <si>
    <t xml:space="preserve"> - จำนวนสถานที่จำหน่ายไข่สดที่ได้รับรองปศุสัตว์  OK</t>
  </si>
  <si>
    <t xml:space="preserve"> - เก็บ/ตรวจวิเคราะห์ตัวอย่างไข่ </t>
  </si>
  <si>
    <t>กิจกรรม สิ่งแวดล้อม</t>
  </si>
  <si>
    <t>1. เก็บ/ตรวจวิเคราะห์ตัวอย่างน้ำเสีย</t>
  </si>
  <si>
    <t>2. ตรวจติดตามงานด้านสิ่งแวดล้อม</t>
  </si>
  <si>
    <t>4. การประชุมสัมมนาเจ้าหน้าที่กรมปศุสัตว์  เรื่อง ทางออก ทางรอด กับการใช้กฎหมายด้านสิ่งแวดล้อมในภาคปศุสัตว์</t>
  </si>
  <si>
    <t>5. จ้างเหมาโครงการศึกษาความเป็นไปได้ในการก่อสร้างระบบบำบัดน้ำเสียชนิดได้ก๊าซชีวภาพ</t>
  </si>
  <si>
    <t>โครงการ</t>
  </si>
  <si>
    <t>กิจกรรม ตรวจสอบโรงฆ่าและแปรรูปเพื่อการส่งออก</t>
  </si>
  <si>
    <t xml:space="preserve"> -  เก็บ/ตรวจวิเคราะห์ตัวอย่าง</t>
  </si>
  <si>
    <t xml:space="preserve"> -  อบรมหลักสูตร พนักงานตรวจเนื้อสัตว์และผลิตภัณฑ์สัตว์ในโรงงาน</t>
  </si>
  <si>
    <t>กิจกรรม เฝ้าระวังสารตกค้าง (monitoring plan)</t>
  </si>
  <si>
    <t>กิจกรรม สืบสวนและเฝ้าระวังความปลอดภัยและสุขอนามัยของสินค้าปศุสัตว์</t>
  </si>
  <si>
    <t xml:space="preserve"> - ตรวจติดตามงานด้านมาตรฐานการปศุสัตว์</t>
  </si>
  <si>
    <t xml:space="preserve"> - สัมมนาการขับเคลื่อนงานด้านมาตรฐานสินค้าปศุสัตว์สำหรับเจ้าหน้าที่ภูมิภาค</t>
  </si>
  <si>
    <t xml:space="preserve"> - การพัฒนาบุคลากรด้านการตรวจประเมินเฉพาะด้าน หลักสูตร FSPCA Preventive Controls for Animal Foodจัดทำสื่อประชาสัมพันธ์และสร้างการรับรู้</t>
  </si>
  <si>
    <t xml:space="preserve"> - เดินทางไปราชการต่างประเทศ</t>
  </si>
  <si>
    <t>รายการ</t>
  </si>
  <si>
    <t>กิจกรรม บริหารจัดการข้อมูล</t>
  </si>
  <si>
    <t xml:space="preserve"> - ตรวจติดตาม กำกับ ดูแลงานข้อมูลด้านมาตรฐานการปศุสัตว์</t>
  </si>
  <si>
    <t xml:space="preserve"> - จัดทำรายงานประจำปี</t>
  </si>
  <si>
    <t>กิจกรรม อำนวยการ</t>
  </si>
  <si>
    <t xml:space="preserve"> - เบี้ยเลี้ยงและค่าเดินทางไปราชการ</t>
  </si>
  <si>
    <t xml:space="preserve"> - งานสนับสนุน</t>
  </si>
  <si>
    <t xml:space="preserve"> - จัดซื้องบลงทุน</t>
  </si>
  <si>
    <t>กิจกรรม เฝ้าระวังด้านปศุสัตว์เพื่อแก้ไขปัญหาลุ่มน้ำวิกฤต</t>
  </si>
  <si>
    <t>1. จ้างเหมาบริการ สำหรับจ้างติดตั้งระบบเครื่องวัดค่า DO, Temperature และ pH จำนวน 10 ฟาร์ม</t>
  </si>
  <si>
    <t>2. ตรวจติดตามงานการเฝ้าระวังเพื่อแก้ไขปัญหาลุ่มน้ำวิกฤต</t>
  </si>
  <si>
    <t>3. ตรวจตัวอย่างน้ำเสีย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</si>
  <si>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:</t>
    </r>
    <r>
      <rPr>
        <sz val="16"/>
        <rFont val="TH SarabunPSK"/>
        <family val="2"/>
      </rPr>
      <t xml:space="preserve"> </t>
    </r>
  </si>
  <si>
    <t>1. ให้รวมทุกแผนงานของหน่วยงานด้วย</t>
  </si>
  <si>
    <t>2. ให้จัดทำเป็นแผนเต็มปี</t>
  </si>
  <si>
    <t xml:space="preserve">กิจกรรมหลัก พัฒนาและส่งเสริมอุตสาหกรรมฮาลาลด้านปศุสัตว์      </t>
  </si>
  <si>
    <t>ตรวจรับรองมาตรฐานสินค้าปศุสัตว์ฮาลาล</t>
  </si>
  <si>
    <t>เก็บตัวอย่างผลิตภัณฑ์ปศุสัตว์ตรวจวิเคราะห์การปนเปื้อน ดีเอ็นเอ สุกร</t>
  </si>
  <si>
    <t>อบรมผู้ตรวจรับรองมาตรฐานตามหลักการฮาลาล (องค์กรศาสนา)</t>
  </si>
  <si>
    <t>อบรมพนักงานเชือดสัตว์เชิงปฏิบัติการสำหรับโรงฆ่าสัตว์ภายในประเทศ (ไก่เนื้อ)</t>
  </si>
  <si>
    <t>อบรมพนักงานเชือดสัตว์เชิงปฏิบัติการสำหรับโรงฆ่าสัตว์ภายในประเทศ (แพะ-แกะ)</t>
  </si>
  <si>
    <t>อบรมพนักงานเชือดสัตว์เชิงปฏิบัติการสำหรับโรงฆ่าสัตว์ภายในประเทศ (โค-กระบือ)</t>
  </si>
  <si>
    <t>จ้างเหมาผลิตสื่อประชาสัมพันธ์โครงการพัฒนาและส่งเสริมอุตสาหกรรมฮาลาลด้านปศุสัตว์</t>
  </si>
  <si>
    <t>อุดหนุนคณะกรรมการอิสลามกลางแห่งประเทศไทยในการตรวจรับรองมาตรฐานฮาลาล</t>
  </si>
  <si>
    <t>รายการเดินทางไปราชการต่างประเทศชั่วคราว</t>
  </si>
  <si>
    <t>กิจกรรมตรวจรับรองมาตรฐานฟาร์มปศุสัตว์อินทรีย์</t>
  </si>
  <si>
    <t>ผลผลิต/โครงการที่ 1 เกษตรอินทรีย์</t>
  </si>
  <si>
    <t>(ตัวชี้วัดเชิงปริมาณ : สถานประกอบการสินค้าปศุสัตว์ที่ได้รับการตรวจประเมิน)</t>
  </si>
  <si>
    <t>1. กิจกรรมตรวจรับรองปศุสัตว์อินทรีย์</t>
  </si>
  <si>
    <t xml:space="preserve">  - จำนวนฟาร์มที่ได้รับการตรวจรับรองปศุสัตว์อินทรีย์</t>
  </si>
  <si>
    <t xml:space="preserve">  - ตรวจติดตามฟาร์มปศุสัตว์อินทรีย์</t>
  </si>
  <si>
    <t xml:space="preserve">  - ตรวจต่ออายุฟาร์มปศุสัตว์อินทรีย์</t>
  </si>
  <si>
    <t>2. เก็บและตรวจวิเคราห์ตัวอย่างผลิตผล/ผลิตภัณฑ์จากฟาร์มปศุสัตว์อินทรีย์ทางห้องปฏิบัติการ</t>
  </si>
  <si>
    <t>3. ตรวจติดตาม กำกับ ดูแลการตรวจประเมินฟาร์มปศุสัตว์อินทรีย์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</si>
</sst>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00_);_(* \(#,##0.0000000\);_(* &quot;-&quot;??_);_(@_)"/>
    <numFmt numFmtId="167" formatCode="0.0000"/>
    <numFmt numFmtId="168" formatCode="#,##0.0000"/>
  </numFmts>
  <fonts count="15">
    <font>
      <sz val="11"/>
      <color theme="1"/>
      <name val="Calibri"/>
      <family val="2"/>
      <scheme val="minor"/>
    </font>
    <font>
      <sz val="14"/>
      <name val="AngsanaUPC"/>
      <family val="1"/>
    </font>
    <font>
      <sz val="16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1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u/>
      <sz val="16"/>
      <name val="TH SarabunPSK"/>
      <family val="2"/>
    </font>
    <font>
      <sz val="16"/>
      <color rgb="FFFF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16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64" fontId="2" fillId="0" borderId="0" xfId="2" applyNumberFormat="1" applyFont="1"/>
    <xf numFmtId="43" fontId="2" fillId="0" borderId="0" xfId="2" applyNumberFormat="1" applyFont="1"/>
    <xf numFmtId="165" fontId="2" fillId="0" borderId="0" xfId="2" applyNumberFormat="1" applyFont="1"/>
    <xf numFmtId="0" fontId="5" fillId="0" borderId="1" xfId="2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6" fillId="0" borderId="5" xfId="2" applyFont="1" applyBorder="1" applyAlignment="1">
      <alignment horizontal="centerContinuous"/>
    </xf>
    <xf numFmtId="0" fontId="6" fillId="0" borderId="0" xfId="2" applyFont="1"/>
    <xf numFmtId="0" fontId="6" fillId="0" borderId="6" xfId="2" applyFont="1" applyBorder="1" applyAlignment="1">
      <alignment horizont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/>
    </xf>
    <xf numFmtId="0" fontId="6" fillId="0" borderId="7" xfId="2" applyFont="1" applyBorder="1" applyAlignment="1">
      <alignment horizontal="center" vertical="center"/>
    </xf>
    <xf numFmtId="0" fontId="6" fillId="2" borderId="8" xfId="2" applyFont="1" applyFill="1" applyBorder="1"/>
    <xf numFmtId="0" fontId="2" fillId="0" borderId="8" xfId="2" applyFont="1" applyBorder="1" applyAlignment="1">
      <alignment horizontal="center" vertical="center"/>
    </xf>
    <xf numFmtId="0" fontId="2" fillId="0" borderId="8" xfId="2" applyFont="1" applyBorder="1"/>
    <xf numFmtId="0" fontId="2" fillId="3" borderId="8" xfId="2" applyFont="1" applyFill="1" applyBorder="1"/>
    <xf numFmtId="0" fontId="2" fillId="4" borderId="9" xfId="2" applyFont="1" applyFill="1" applyBorder="1" applyAlignment="1">
      <alignment horizontal="center" vertical="center"/>
    </xf>
    <xf numFmtId="164" fontId="2" fillId="6" borderId="0" xfId="1" applyNumberFormat="1" applyFont="1" applyFill="1" applyAlignment="1">
      <alignment horizontal="center"/>
    </xf>
    <xf numFmtId="0" fontId="2" fillId="6" borderId="0" xfId="2" applyFont="1" applyFill="1"/>
    <xf numFmtId="166" fontId="2" fillId="6" borderId="0" xfId="1" applyNumberFormat="1" applyFont="1" applyFill="1" applyAlignment="1">
      <alignment horizontal="center"/>
    </xf>
    <xf numFmtId="166" fontId="2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0" borderId="0" xfId="2" applyFont="1" applyAlignment="1">
      <alignment wrapText="1"/>
    </xf>
    <xf numFmtId="3" fontId="2" fillId="0" borderId="0" xfId="2" applyNumberFormat="1" applyFont="1"/>
    <xf numFmtId="0" fontId="6" fillId="6" borderId="11" xfId="2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 wrapText="1"/>
    </xf>
    <xf numFmtId="164" fontId="2" fillId="0" borderId="11" xfId="1" applyNumberFormat="1" applyFont="1" applyBorder="1" applyAlignment="1">
      <alignment vertical="center"/>
    </xf>
    <xf numFmtId="165" fontId="2" fillId="3" borderId="11" xfId="1" applyNumberFormat="1" applyFont="1" applyFill="1" applyBorder="1" applyAlignment="1">
      <alignment vertical="center"/>
    </xf>
    <xf numFmtId="165" fontId="2" fillId="0" borderId="11" xfId="1" applyNumberFormat="1" applyFont="1" applyBorder="1" applyAlignment="1">
      <alignment vertical="center"/>
    </xf>
    <xf numFmtId="0" fontId="2" fillId="0" borderId="0" xfId="2" applyFont="1" applyAlignment="1">
      <alignment vertical="top"/>
    </xf>
    <xf numFmtId="0" fontId="2" fillId="0" borderId="0" xfId="2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9" borderId="11" xfId="2" applyFont="1" applyFill="1" applyBorder="1" applyAlignment="1">
      <alignment horizontal="center" vertical="center"/>
    </xf>
    <xf numFmtId="0" fontId="9" fillId="9" borderId="11" xfId="3" applyFont="1" applyFill="1" applyBorder="1" applyAlignment="1">
      <alignment vertical="center" wrapText="1"/>
    </xf>
    <xf numFmtId="0" fontId="2" fillId="0" borderId="11" xfId="2" applyFont="1" applyBorder="1" applyAlignment="1">
      <alignment vertical="center"/>
    </xf>
    <xf numFmtId="164" fontId="2" fillId="0" borderId="0" xfId="2" applyNumberFormat="1" applyFont="1" applyAlignment="1">
      <alignment vertical="center"/>
    </xf>
    <xf numFmtId="164" fontId="2" fillId="0" borderId="0" xfId="1" applyNumberFormat="1" applyFont="1" applyAlignment="1">
      <alignment wrapText="1"/>
    </xf>
    <xf numFmtId="0" fontId="2" fillId="6" borderId="11" xfId="2" applyFont="1" applyFill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6" fillId="0" borderId="0" xfId="2" applyFont="1" applyAlignment="1">
      <alignment vertical="top" wrapText="1"/>
    </xf>
    <xf numFmtId="0" fontId="2" fillId="0" borderId="0" xfId="2" applyFont="1" applyAlignment="1">
      <alignment horizontal="left" indent="2"/>
    </xf>
    <xf numFmtId="0" fontId="14" fillId="0" borderId="0" xfId="2" applyFont="1"/>
    <xf numFmtId="165" fontId="2" fillId="0" borderId="0" xfId="1" applyNumberFormat="1" applyFont="1"/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168" fontId="2" fillId="0" borderId="1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168" fontId="2" fillId="0" borderId="12" xfId="1" applyNumberFormat="1" applyFont="1" applyFill="1" applyBorder="1" applyAlignment="1">
      <alignment horizontal="right" vertical="center" wrapText="1"/>
    </xf>
    <xf numFmtId="168" fontId="6" fillId="10" borderId="11" xfId="0" applyNumberFormat="1" applyFont="1" applyFill="1" applyBorder="1" applyAlignment="1">
      <alignment horizontal="right" vertical="center" wrapText="1"/>
    </xf>
    <xf numFmtId="168" fontId="6" fillId="10" borderId="12" xfId="1" applyNumberFormat="1" applyFont="1" applyFill="1" applyBorder="1" applyAlignment="1">
      <alignment horizontal="right" vertical="center" wrapText="1"/>
    </xf>
    <xf numFmtId="0" fontId="6" fillId="4" borderId="9" xfId="2" applyFont="1" applyFill="1" applyBorder="1" applyAlignment="1">
      <alignment vertical="center"/>
    </xf>
    <xf numFmtId="0" fontId="2" fillId="4" borderId="9" xfId="2" applyFont="1" applyFill="1" applyBorder="1" applyAlignment="1">
      <alignment vertical="center"/>
    </xf>
    <xf numFmtId="165" fontId="6" fillId="4" borderId="9" xfId="2" applyNumberFormat="1" applyFont="1" applyFill="1" applyBorder="1" applyAlignment="1">
      <alignment vertical="center"/>
    </xf>
    <xf numFmtId="0" fontId="6" fillId="5" borderId="9" xfId="2" applyFont="1" applyFill="1" applyBorder="1" applyAlignment="1">
      <alignment vertical="center"/>
    </xf>
    <xf numFmtId="0" fontId="6" fillId="5" borderId="9" xfId="2" applyFont="1" applyFill="1" applyBorder="1" applyAlignment="1">
      <alignment horizontal="center" vertical="center"/>
    </xf>
    <xf numFmtId="164" fontId="6" fillId="5" borderId="9" xfId="1" applyNumberFormat="1" applyFont="1" applyFill="1" applyBorder="1" applyAlignment="1">
      <alignment vertical="center"/>
    </xf>
    <xf numFmtId="165" fontId="6" fillId="5" borderId="9" xfId="1" applyNumberFormat="1" applyFont="1" applyFill="1" applyBorder="1" applyAlignment="1">
      <alignment vertical="center"/>
    </xf>
    <xf numFmtId="0" fontId="6" fillId="7" borderId="9" xfId="2" applyFont="1" applyFill="1" applyBorder="1" applyAlignment="1">
      <alignment vertical="center"/>
    </xf>
    <xf numFmtId="0" fontId="6" fillId="7" borderId="9" xfId="2" applyFont="1" applyFill="1" applyBorder="1" applyAlignment="1">
      <alignment horizontal="center" vertical="center"/>
    </xf>
    <xf numFmtId="164" fontId="6" fillId="7" borderId="9" xfId="1" applyNumberFormat="1" applyFont="1" applyFill="1" applyBorder="1" applyAlignment="1">
      <alignment vertical="center"/>
    </xf>
    <xf numFmtId="165" fontId="6" fillId="7" borderId="9" xfId="1" applyNumberFormat="1" applyFont="1" applyFill="1" applyBorder="1" applyAlignment="1">
      <alignment vertical="center"/>
    </xf>
    <xf numFmtId="0" fontId="6" fillId="6" borderId="10" xfId="2" applyFont="1" applyFill="1" applyBorder="1" applyAlignment="1">
      <alignment vertical="center"/>
    </xf>
    <xf numFmtId="0" fontId="2" fillId="6" borderId="10" xfId="2" applyFont="1" applyFill="1" applyBorder="1" applyAlignment="1">
      <alignment horizontal="center" vertical="center"/>
    </xf>
    <xf numFmtId="165" fontId="6" fillId="6" borderId="10" xfId="2" applyNumberFormat="1" applyFont="1" applyFill="1" applyBorder="1" applyAlignment="1">
      <alignment vertical="center"/>
    </xf>
    <xf numFmtId="0" fontId="6" fillId="5" borderId="11" xfId="2" applyFont="1" applyFill="1" applyBorder="1" applyAlignment="1">
      <alignment vertical="center"/>
    </xf>
    <xf numFmtId="0" fontId="6" fillId="5" borderId="11" xfId="2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vertical="center"/>
    </xf>
    <xf numFmtId="165" fontId="6" fillId="5" borderId="11" xfId="1" applyNumberFormat="1" applyFont="1" applyFill="1" applyBorder="1" applyAlignment="1">
      <alignment vertical="center"/>
    </xf>
    <xf numFmtId="49" fontId="7" fillId="0" borderId="11" xfId="2" applyNumberFormat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0" fontId="2" fillId="0" borderId="11" xfId="1" applyNumberFormat="1" applyFont="1" applyBorder="1" applyAlignment="1">
      <alignment vertical="center"/>
    </xf>
    <xf numFmtId="0" fontId="6" fillId="7" borderId="11" xfId="2" applyFont="1" applyFill="1" applyBorder="1" applyAlignment="1">
      <alignment vertical="center"/>
    </xf>
    <xf numFmtId="0" fontId="6" fillId="7" borderId="11" xfId="2" applyFont="1" applyFill="1" applyBorder="1" applyAlignment="1">
      <alignment horizontal="center" vertical="center"/>
    </xf>
    <xf numFmtId="164" fontId="6" fillId="7" borderId="11" xfId="1" applyNumberFormat="1" applyFont="1" applyFill="1" applyBorder="1" applyAlignment="1">
      <alignment vertical="center"/>
    </xf>
    <xf numFmtId="165" fontId="6" fillId="7" borderId="11" xfId="1" applyNumberFormat="1" applyFont="1" applyFill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0" fontId="8" fillId="0" borderId="11" xfId="2" applyFont="1" applyBorder="1" applyAlignment="1">
      <alignment horizontal="center" vertical="center"/>
    </xf>
    <xf numFmtId="164" fontId="8" fillId="0" borderId="11" xfId="1" applyNumberFormat="1" applyFont="1" applyBorder="1" applyAlignment="1">
      <alignment vertical="center"/>
    </xf>
    <xf numFmtId="165" fontId="8" fillId="3" borderId="11" xfId="1" applyNumberFormat="1" applyFont="1" applyFill="1" applyBorder="1" applyAlignment="1">
      <alignment vertical="center"/>
    </xf>
    <xf numFmtId="165" fontId="8" fillId="0" borderId="11" xfId="1" applyNumberFormat="1" applyFont="1" applyBorder="1" applyAlignment="1">
      <alignment vertical="center"/>
    </xf>
    <xf numFmtId="49" fontId="7" fillId="0" borderId="11" xfId="2" applyNumberFormat="1" applyFont="1" applyBorder="1" applyAlignment="1">
      <alignment vertical="center" wrapText="1"/>
    </xf>
    <xf numFmtId="0" fontId="6" fillId="6" borderId="11" xfId="2" applyFont="1" applyFill="1" applyBorder="1" applyAlignment="1">
      <alignment vertical="center"/>
    </xf>
    <xf numFmtId="0" fontId="9" fillId="6" borderId="11" xfId="2" applyFont="1" applyFill="1" applyBorder="1" applyAlignment="1">
      <alignment horizontal="center" vertical="center"/>
    </xf>
    <xf numFmtId="164" fontId="2" fillId="6" borderId="11" xfId="1" applyNumberFormat="1" applyFont="1" applyFill="1" applyBorder="1" applyAlignment="1">
      <alignment vertical="center"/>
    </xf>
    <xf numFmtId="165" fontId="6" fillId="6" borderId="11" xfId="1" applyNumberFormat="1" applyFont="1" applyFill="1" applyBorder="1" applyAlignment="1">
      <alignment vertical="center"/>
    </xf>
    <xf numFmtId="0" fontId="10" fillId="6" borderId="11" xfId="2" applyFont="1" applyFill="1" applyBorder="1" applyAlignment="1">
      <alignment vertical="center"/>
    </xf>
    <xf numFmtId="0" fontId="9" fillId="0" borderId="11" xfId="2" applyFont="1" applyBorder="1" applyAlignment="1">
      <alignment horizontal="left" vertical="center"/>
    </xf>
    <xf numFmtId="0" fontId="9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164" fontId="6" fillId="6" borderId="11" xfId="1" applyNumberFormat="1" applyFont="1" applyFill="1" applyBorder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11" xfId="2" applyFont="1" applyBorder="1" applyAlignment="1">
      <alignment vertical="center" wrapText="1"/>
    </xf>
    <xf numFmtId="0" fontId="6" fillId="6" borderId="11" xfId="2" applyFont="1" applyFill="1" applyBorder="1" applyAlignment="1">
      <alignment vertical="center" wrapText="1"/>
    </xf>
    <xf numFmtId="0" fontId="6" fillId="8" borderId="11" xfId="2" applyFont="1" applyFill="1" applyBorder="1" applyAlignment="1">
      <alignment horizontal="left" vertical="center" wrapText="1"/>
    </xf>
    <xf numFmtId="0" fontId="6" fillId="8" borderId="11" xfId="2" applyFont="1" applyFill="1" applyBorder="1" applyAlignment="1">
      <alignment horizontal="center" vertical="center"/>
    </xf>
    <xf numFmtId="164" fontId="6" fillId="8" borderId="11" xfId="1" applyNumberFormat="1" applyFont="1" applyFill="1" applyBorder="1" applyAlignment="1">
      <alignment vertical="center"/>
    </xf>
    <xf numFmtId="165" fontId="6" fillId="8" borderId="11" xfId="1" applyNumberFormat="1" applyFont="1" applyFill="1" applyBorder="1" applyAlignment="1">
      <alignment vertical="center"/>
    </xf>
    <xf numFmtId="0" fontId="6" fillId="8" borderId="11" xfId="2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167" fontId="2" fillId="0" borderId="11" xfId="2" applyNumberFormat="1" applyFont="1" applyBorder="1" applyAlignment="1">
      <alignment vertical="center"/>
    </xf>
    <xf numFmtId="0" fontId="2" fillId="8" borderId="11" xfId="2" applyFont="1" applyFill="1" applyBorder="1" applyAlignment="1">
      <alignment horizontal="center" vertical="center" wrapText="1"/>
    </xf>
    <xf numFmtId="164" fontId="2" fillId="8" borderId="11" xfId="1" applyNumberFormat="1" applyFont="1" applyFill="1" applyBorder="1" applyAlignment="1">
      <alignment vertical="center"/>
    </xf>
    <xf numFmtId="165" fontId="6" fillId="8" borderId="11" xfId="2" applyNumberFormat="1" applyFont="1" applyFill="1" applyBorder="1" applyAlignment="1">
      <alignment vertical="center" wrapText="1"/>
    </xf>
    <xf numFmtId="0" fontId="6" fillId="8" borderId="11" xfId="2" applyFont="1" applyFill="1" applyBorder="1" applyAlignment="1">
      <alignment vertical="center" wrapText="1"/>
    </xf>
    <xf numFmtId="164" fontId="6" fillId="6" borderId="11" xfId="1" applyNumberFormat="1" applyFont="1" applyFill="1" applyBorder="1" applyAlignment="1">
      <alignment horizontal="center" vertical="center"/>
    </xf>
    <xf numFmtId="164" fontId="2" fillId="0" borderId="11" xfId="1" applyNumberFormat="1" applyFont="1" applyBorder="1" applyAlignment="1">
      <alignment horizontal="left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6" borderId="11" xfId="1" applyNumberFormat="1" applyFont="1" applyFill="1" applyBorder="1" applyAlignment="1">
      <alignment horizontal="center" vertical="center"/>
    </xf>
    <xf numFmtId="0" fontId="2" fillId="0" borderId="12" xfId="2" applyFont="1" applyBorder="1" applyAlignment="1">
      <alignment horizontal="left" vertical="center"/>
    </xf>
    <xf numFmtId="164" fontId="2" fillId="0" borderId="12" xfId="1" applyNumberFormat="1" applyFont="1" applyBorder="1" applyAlignment="1">
      <alignment vertical="center"/>
    </xf>
    <xf numFmtId="165" fontId="2" fillId="3" borderId="12" xfId="1" applyNumberFormat="1" applyFont="1" applyFill="1" applyBorder="1" applyAlignment="1">
      <alignment vertical="center"/>
    </xf>
    <xf numFmtId="165" fontId="2" fillId="0" borderId="12" xfId="1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67" fontId="2" fillId="10" borderId="11" xfId="0" applyNumberFormat="1" applyFont="1" applyFill="1" applyBorder="1" applyAlignment="1">
      <alignment vertical="center"/>
    </xf>
    <xf numFmtId="168" fontId="2" fillId="0" borderId="11" xfId="0" applyNumberFormat="1" applyFont="1" applyBorder="1" applyAlignment="1">
      <alignment vertical="center"/>
    </xf>
    <xf numFmtId="168" fontId="2" fillId="0" borderId="11" xfId="0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168" fontId="2" fillId="10" borderId="11" xfId="0" applyNumberFormat="1" applyFont="1" applyFill="1" applyBorder="1" applyAlignment="1">
      <alignment vertical="center"/>
    </xf>
    <xf numFmtId="3" fontId="9" fillId="0" borderId="11" xfId="3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168" fontId="2" fillId="10" borderId="12" xfId="0" applyNumberFormat="1" applyFont="1" applyFill="1" applyBorder="1" applyAlignment="1">
      <alignment vertical="center"/>
    </xf>
    <xf numFmtId="3" fontId="9" fillId="0" borderId="12" xfId="3" applyNumberFormat="1" applyFont="1" applyBorder="1" applyAlignment="1">
      <alignment horizontal="right" vertical="center" shrinkToFit="1"/>
    </xf>
    <xf numFmtId="168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168" fontId="2" fillId="0" borderId="12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2" fillId="10" borderId="11" xfId="0" applyFont="1" applyFill="1" applyBorder="1" applyAlignment="1">
      <alignment vertical="center" wrapText="1"/>
    </xf>
    <xf numFmtId="0" fontId="2" fillId="10" borderId="11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6" fillId="10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10" borderId="11" xfId="0" applyFont="1" applyFill="1" applyBorder="1" applyAlignment="1">
      <alignment vertical="center"/>
    </xf>
    <xf numFmtId="167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14" xfId="3" xr:uid="{FE96D222-E371-43DD-AD4B-C1CC9D1B66EC}"/>
    <cellStyle name="Normal 2" xfId="2" xr:uid="{31B9125A-49D6-4E4A-821A-C789770E1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3649;&#3610;&#3610;&#3615;&#3629;&#3619;&#3660;&#3617;&#3594;&#3637;&#3657;&#3649;&#3592;&#3591;&#3588;&#3603;&#3632;&#3585;&#3619;&#3619;&#3617;&#3634;&#3608;&#3636;&#3585;&#3634;&#3619;%20&#3586;&#3657;&#3629;%204%207%208.2%20&#3605;&#3619;&#3623;&#3592;&#3626;&#3629;&#3610;%20256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;&#3638;&#3585;&#3629;&#3610;&#3619;&#3617;54\&#3649;&#3610;&#3610;&#3585;10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 4"/>
      <sheetName val="ข้อ 7"/>
      <sheetName val="8.2-ก.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9559A-C0FA-4EA2-BDC6-43C768196427}">
  <sheetPr>
    <tabColor theme="9" tint="-0.249977111117893"/>
  </sheetPr>
  <dimension ref="A1:WVT147"/>
  <sheetViews>
    <sheetView tabSelected="1" zoomScale="60" zoomScaleNormal="60" zoomScalePageLayoutView="72" workbookViewId="0">
      <pane ySplit="11" topLeftCell="A58" activePane="bottomLeft" state="frozen"/>
      <selection pane="bottomLeft" activeCell="F121" sqref="F121"/>
    </sheetView>
  </sheetViews>
  <sheetFormatPr defaultColWidth="0" defaultRowHeight="24"/>
  <cols>
    <col min="1" max="1" width="72.28515625" style="1" customWidth="1"/>
    <col min="2" max="2" width="10.7109375" style="2" customWidth="1"/>
    <col min="3" max="3" width="14.28515625" style="1" customWidth="1"/>
    <col min="4" max="4" width="17.28515625" style="1" bestFit="1" customWidth="1"/>
    <col min="5" max="5" width="14.28515625" style="1" customWidth="1"/>
    <col min="6" max="6" width="22.28515625" style="1" bestFit="1" customWidth="1"/>
    <col min="7" max="7" width="14.28515625" style="1" customWidth="1"/>
    <col min="8" max="8" width="21.42578125" style="1" bestFit="1" customWidth="1"/>
    <col min="9" max="9" width="14.28515625" style="1" customWidth="1"/>
    <col min="10" max="10" width="23.85546875" style="1" customWidth="1"/>
    <col min="11" max="11" width="14.28515625" style="1" customWidth="1"/>
    <col min="12" max="12" width="22.7109375" style="1" customWidth="1"/>
    <col min="13" max="15" width="15.28515625" style="1" hidden="1"/>
    <col min="16" max="16" width="16.7109375" style="1" hidden="1"/>
    <col min="17" max="17" width="13.85546875" style="1" hidden="1"/>
    <col min="18" max="18" width="9.85546875" style="1" hidden="1"/>
    <col min="19" max="19" width="9.42578125" style="1" hidden="1"/>
    <col min="20" max="256" width="7.42578125" style="1" hidden="1"/>
    <col min="257" max="257" width="72.28515625" style="1" hidden="1"/>
    <col min="258" max="258" width="10.7109375" style="1" hidden="1"/>
    <col min="259" max="268" width="14.28515625" style="1" hidden="1"/>
    <col min="269" max="512" width="7.42578125" style="1" hidden="1"/>
    <col min="513" max="513" width="72.28515625" style="1" hidden="1"/>
    <col min="514" max="514" width="10.7109375" style="1" hidden="1"/>
    <col min="515" max="524" width="14.28515625" style="1" hidden="1"/>
    <col min="525" max="768" width="7.42578125" style="1" hidden="1"/>
    <col min="769" max="769" width="72.28515625" style="1" hidden="1"/>
    <col min="770" max="770" width="10.7109375" style="1" hidden="1"/>
    <col min="771" max="780" width="14.28515625" style="1" hidden="1"/>
    <col min="781" max="1024" width="7.42578125" style="1" hidden="1"/>
    <col min="1025" max="1025" width="72.28515625" style="1" hidden="1"/>
    <col min="1026" max="1026" width="10.7109375" style="1" hidden="1"/>
    <col min="1027" max="1036" width="14.28515625" style="1" hidden="1"/>
    <col min="1037" max="1280" width="7.42578125" style="1" hidden="1"/>
    <col min="1281" max="1281" width="72.28515625" style="1" hidden="1"/>
    <col min="1282" max="1282" width="10.7109375" style="1" hidden="1"/>
    <col min="1283" max="1292" width="14.28515625" style="1" hidden="1"/>
    <col min="1293" max="1536" width="7.42578125" style="1" hidden="1"/>
    <col min="1537" max="1537" width="72.28515625" style="1" hidden="1"/>
    <col min="1538" max="1538" width="10.7109375" style="1" hidden="1"/>
    <col min="1539" max="1548" width="14.28515625" style="1" hidden="1"/>
    <col min="1549" max="1792" width="7.42578125" style="1" hidden="1"/>
    <col min="1793" max="1793" width="72.28515625" style="1" hidden="1"/>
    <col min="1794" max="1794" width="10.7109375" style="1" hidden="1"/>
    <col min="1795" max="1804" width="14.28515625" style="1" hidden="1"/>
    <col min="1805" max="2048" width="7.42578125" style="1" hidden="1"/>
    <col min="2049" max="2049" width="72.28515625" style="1" hidden="1"/>
    <col min="2050" max="2050" width="10.7109375" style="1" hidden="1"/>
    <col min="2051" max="2060" width="14.28515625" style="1" hidden="1"/>
    <col min="2061" max="2304" width="7.42578125" style="1" hidden="1"/>
    <col min="2305" max="2305" width="72.28515625" style="1" hidden="1"/>
    <col min="2306" max="2306" width="10.7109375" style="1" hidden="1"/>
    <col min="2307" max="2316" width="14.28515625" style="1" hidden="1"/>
    <col min="2317" max="2560" width="7.42578125" style="1" hidden="1"/>
    <col min="2561" max="2561" width="72.28515625" style="1" hidden="1"/>
    <col min="2562" max="2562" width="10.7109375" style="1" hidden="1"/>
    <col min="2563" max="2572" width="14.28515625" style="1" hidden="1"/>
    <col min="2573" max="2816" width="7.42578125" style="1" hidden="1"/>
    <col min="2817" max="2817" width="72.28515625" style="1" hidden="1"/>
    <col min="2818" max="2818" width="10.7109375" style="1" hidden="1"/>
    <col min="2819" max="2828" width="14.28515625" style="1" hidden="1"/>
    <col min="2829" max="3072" width="7.42578125" style="1" hidden="1"/>
    <col min="3073" max="3073" width="72.28515625" style="1" hidden="1"/>
    <col min="3074" max="3074" width="10.7109375" style="1" hidden="1"/>
    <col min="3075" max="3084" width="14.28515625" style="1" hidden="1"/>
    <col min="3085" max="3328" width="7.42578125" style="1" hidden="1"/>
    <col min="3329" max="3329" width="72.28515625" style="1" hidden="1"/>
    <col min="3330" max="3330" width="10.7109375" style="1" hidden="1"/>
    <col min="3331" max="3340" width="14.28515625" style="1" hidden="1"/>
    <col min="3341" max="3584" width="7.42578125" style="1" hidden="1"/>
    <col min="3585" max="3585" width="72.28515625" style="1" hidden="1"/>
    <col min="3586" max="3586" width="10.7109375" style="1" hidden="1"/>
    <col min="3587" max="3596" width="14.28515625" style="1" hidden="1"/>
    <col min="3597" max="3840" width="7.42578125" style="1" hidden="1"/>
    <col min="3841" max="3841" width="72.28515625" style="1" hidden="1"/>
    <col min="3842" max="3842" width="10.7109375" style="1" hidden="1"/>
    <col min="3843" max="3852" width="14.28515625" style="1" hidden="1"/>
    <col min="3853" max="4096" width="7.42578125" style="1" hidden="1"/>
    <col min="4097" max="4097" width="72.28515625" style="1" hidden="1"/>
    <col min="4098" max="4098" width="10.7109375" style="1" hidden="1"/>
    <col min="4099" max="4108" width="14.28515625" style="1" hidden="1"/>
    <col min="4109" max="4352" width="7.42578125" style="1" hidden="1"/>
    <col min="4353" max="4353" width="72.28515625" style="1" hidden="1"/>
    <col min="4354" max="4354" width="10.7109375" style="1" hidden="1"/>
    <col min="4355" max="4364" width="14.28515625" style="1" hidden="1"/>
    <col min="4365" max="4608" width="7.42578125" style="1" hidden="1"/>
    <col min="4609" max="4609" width="72.28515625" style="1" hidden="1"/>
    <col min="4610" max="4610" width="10.7109375" style="1" hidden="1"/>
    <col min="4611" max="4620" width="14.28515625" style="1" hidden="1"/>
    <col min="4621" max="4864" width="7.42578125" style="1" hidden="1"/>
    <col min="4865" max="4865" width="72.28515625" style="1" hidden="1"/>
    <col min="4866" max="4866" width="10.7109375" style="1" hidden="1"/>
    <col min="4867" max="4876" width="14.28515625" style="1" hidden="1"/>
    <col min="4877" max="5120" width="7.42578125" style="1" hidden="1"/>
    <col min="5121" max="5121" width="72.28515625" style="1" hidden="1"/>
    <col min="5122" max="5122" width="10.7109375" style="1" hidden="1"/>
    <col min="5123" max="5132" width="14.28515625" style="1" hidden="1"/>
    <col min="5133" max="5376" width="7.42578125" style="1" hidden="1"/>
    <col min="5377" max="5377" width="72.28515625" style="1" hidden="1"/>
    <col min="5378" max="5378" width="10.7109375" style="1" hidden="1"/>
    <col min="5379" max="5388" width="14.28515625" style="1" hidden="1"/>
    <col min="5389" max="5632" width="7.42578125" style="1" hidden="1"/>
    <col min="5633" max="5633" width="72.28515625" style="1" hidden="1"/>
    <col min="5634" max="5634" width="10.7109375" style="1" hidden="1"/>
    <col min="5635" max="5644" width="14.28515625" style="1" hidden="1"/>
    <col min="5645" max="5888" width="7.42578125" style="1" hidden="1"/>
    <col min="5889" max="5889" width="72.28515625" style="1" hidden="1"/>
    <col min="5890" max="5890" width="10.7109375" style="1" hidden="1"/>
    <col min="5891" max="5900" width="14.28515625" style="1" hidden="1"/>
    <col min="5901" max="6144" width="7.42578125" style="1" hidden="1"/>
    <col min="6145" max="6145" width="72.28515625" style="1" hidden="1"/>
    <col min="6146" max="6146" width="10.7109375" style="1" hidden="1"/>
    <col min="6147" max="6156" width="14.28515625" style="1" hidden="1"/>
    <col min="6157" max="6400" width="7.42578125" style="1" hidden="1"/>
    <col min="6401" max="6401" width="72.28515625" style="1" hidden="1"/>
    <col min="6402" max="6402" width="10.7109375" style="1" hidden="1"/>
    <col min="6403" max="6412" width="14.28515625" style="1" hidden="1"/>
    <col min="6413" max="6656" width="7.42578125" style="1" hidden="1"/>
    <col min="6657" max="6657" width="72.28515625" style="1" hidden="1"/>
    <col min="6658" max="6658" width="10.7109375" style="1" hidden="1"/>
    <col min="6659" max="6668" width="14.28515625" style="1" hidden="1"/>
    <col min="6669" max="6912" width="7.42578125" style="1" hidden="1"/>
    <col min="6913" max="6913" width="72.28515625" style="1" hidden="1"/>
    <col min="6914" max="6914" width="10.7109375" style="1" hidden="1"/>
    <col min="6915" max="6924" width="14.28515625" style="1" hidden="1"/>
    <col min="6925" max="7168" width="7.42578125" style="1" hidden="1"/>
    <col min="7169" max="7169" width="72.28515625" style="1" hidden="1"/>
    <col min="7170" max="7170" width="10.7109375" style="1" hidden="1"/>
    <col min="7171" max="7180" width="14.28515625" style="1" hidden="1"/>
    <col min="7181" max="7424" width="7.42578125" style="1" hidden="1"/>
    <col min="7425" max="7425" width="72.28515625" style="1" hidden="1"/>
    <col min="7426" max="7426" width="10.7109375" style="1" hidden="1"/>
    <col min="7427" max="7436" width="14.28515625" style="1" hidden="1"/>
    <col min="7437" max="7680" width="7.42578125" style="1" hidden="1"/>
    <col min="7681" max="7681" width="72.28515625" style="1" hidden="1"/>
    <col min="7682" max="7682" width="10.7109375" style="1" hidden="1"/>
    <col min="7683" max="7692" width="14.28515625" style="1" hidden="1"/>
    <col min="7693" max="7936" width="7.42578125" style="1" hidden="1"/>
    <col min="7937" max="7937" width="72.28515625" style="1" hidden="1"/>
    <col min="7938" max="7938" width="10.7109375" style="1" hidden="1"/>
    <col min="7939" max="7948" width="14.28515625" style="1" hidden="1"/>
    <col min="7949" max="8192" width="7.42578125" style="1" hidden="1"/>
    <col min="8193" max="8193" width="72.28515625" style="1" hidden="1"/>
    <col min="8194" max="8194" width="10.7109375" style="1" hidden="1"/>
    <col min="8195" max="8204" width="14.28515625" style="1" hidden="1"/>
    <col min="8205" max="8448" width="7.42578125" style="1" hidden="1"/>
    <col min="8449" max="8449" width="72.28515625" style="1" hidden="1"/>
    <col min="8450" max="8450" width="10.7109375" style="1" hidden="1"/>
    <col min="8451" max="8460" width="14.28515625" style="1" hidden="1"/>
    <col min="8461" max="8704" width="7.42578125" style="1" hidden="1"/>
    <col min="8705" max="8705" width="72.28515625" style="1" hidden="1"/>
    <col min="8706" max="8706" width="10.7109375" style="1" hidden="1"/>
    <col min="8707" max="8716" width="14.28515625" style="1" hidden="1"/>
    <col min="8717" max="8960" width="7.42578125" style="1" hidden="1"/>
    <col min="8961" max="8961" width="72.28515625" style="1" hidden="1"/>
    <col min="8962" max="8962" width="10.7109375" style="1" hidden="1"/>
    <col min="8963" max="8972" width="14.28515625" style="1" hidden="1"/>
    <col min="8973" max="9216" width="7.42578125" style="1" hidden="1"/>
    <col min="9217" max="9217" width="72.28515625" style="1" hidden="1"/>
    <col min="9218" max="9218" width="10.7109375" style="1" hidden="1"/>
    <col min="9219" max="9228" width="14.28515625" style="1" hidden="1"/>
    <col min="9229" max="9472" width="7.42578125" style="1" hidden="1"/>
    <col min="9473" max="9473" width="72.28515625" style="1" hidden="1"/>
    <col min="9474" max="9474" width="10.7109375" style="1" hidden="1"/>
    <col min="9475" max="9484" width="14.28515625" style="1" hidden="1"/>
    <col min="9485" max="9728" width="7.42578125" style="1" hidden="1"/>
    <col min="9729" max="9729" width="72.28515625" style="1" hidden="1"/>
    <col min="9730" max="9730" width="10.7109375" style="1" hidden="1"/>
    <col min="9731" max="9740" width="14.28515625" style="1" hidden="1"/>
    <col min="9741" max="9984" width="7.42578125" style="1" hidden="1"/>
    <col min="9985" max="9985" width="72.28515625" style="1" hidden="1"/>
    <col min="9986" max="9986" width="10.7109375" style="1" hidden="1"/>
    <col min="9987" max="9996" width="14.28515625" style="1" hidden="1"/>
    <col min="9997" max="10240" width="7.42578125" style="1" hidden="1"/>
    <col min="10241" max="10241" width="72.28515625" style="1" hidden="1"/>
    <col min="10242" max="10242" width="10.7109375" style="1" hidden="1"/>
    <col min="10243" max="10252" width="14.28515625" style="1" hidden="1"/>
    <col min="10253" max="10496" width="7.42578125" style="1" hidden="1"/>
    <col min="10497" max="10497" width="72.28515625" style="1" hidden="1"/>
    <col min="10498" max="10498" width="10.7109375" style="1" hidden="1"/>
    <col min="10499" max="10508" width="14.28515625" style="1" hidden="1"/>
    <col min="10509" max="10752" width="7.42578125" style="1" hidden="1"/>
    <col min="10753" max="10753" width="72.28515625" style="1" hidden="1"/>
    <col min="10754" max="10754" width="10.7109375" style="1" hidden="1"/>
    <col min="10755" max="10764" width="14.28515625" style="1" hidden="1"/>
    <col min="10765" max="11008" width="7.42578125" style="1" hidden="1"/>
    <col min="11009" max="11009" width="72.28515625" style="1" hidden="1"/>
    <col min="11010" max="11010" width="10.7109375" style="1" hidden="1"/>
    <col min="11011" max="11020" width="14.28515625" style="1" hidden="1"/>
    <col min="11021" max="11264" width="7.42578125" style="1" hidden="1"/>
    <col min="11265" max="11265" width="72.28515625" style="1" hidden="1"/>
    <col min="11266" max="11266" width="10.7109375" style="1" hidden="1"/>
    <col min="11267" max="11276" width="14.28515625" style="1" hidden="1"/>
    <col min="11277" max="11520" width="7.42578125" style="1" hidden="1"/>
    <col min="11521" max="11521" width="72.28515625" style="1" hidden="1"/>
    <col min="11522" max="11522" width="10.7109375" style="1" hidden="1"/>
    <col min="11523" max="11532" width="14.28515625" style="1" hidden="1"/>
    <col min="11533" max="11776" width="7.42578125" style="1" hidden="1"/>
    <col min="11777" max="11777" width="72.28515625" style="1" hidden="1"/>
    <col min="11778" max="11778" width="10.7109375" style="1" hidden="1"/>
    <col min="11779" max="11788" width="14.28515625" style="1" hidden="1"/>
    <col min="11789" max="12032" width="7.42578125" style="1" hidden="1"/>
    <col min="12033" max="12033" width="72.28515625" style="1" hidden="1"/>
    <col min="12034" max="12034" width="10.7109375" style="1" hidden="1"/>
    <col min="12035" max="12044" width="14.28515625" style="1" hidden="1"/>
    <col min="12045" max="12288" width="7.42578125" style="1" hidden="1"/>
    <col min="12289" max="12289" width="72.28515625" style="1" hidden="1"/>
    <col min="12290" max="12290" width="10.7109375" style="1" hidden="1"/>
    <col min="12291" max="12300" width="14.28515625" style="1" hidden="1"/>
    <col min="12301" max="12544" width="7.42578125" style="1" hidden="1"/>
    <col min="12545" max="12545" width="72.28515625" style="1" hidden="1"/>
    <col min="12546" max="12546" width="10.7109375" style="1" hidden="1"/>
    <col min="12547" max="12556" width="14.28515625" style="1" hidden="1"/>
    <col min="12557" max="12800" width="7.42578125" style="1" hidden="1"/>
    <col min="12801" max="12801" width="72.28515625" style="1" hidden="1"/>
    <col min="12802" max="12802" width="10.7109375" style="1" hidden="1"/>
    <col min="12803" max="12812" width="14.28515625" style="1" hidden="1"/>
    <col min="12813" max="13056" width="7.42578125" style="1" hidden="1"/>
    <col min="13057" max="13057" width="72.28515625" style="1" hidden="1"/>
    <col min="13058" max="13058" width="10.7109375" style="1" hidden="1"/>
    <col min="13059" max="13068" width="14.28515625" style="1" hidden="1"/>
    <col min="13069" max="13312" width="7.42578125" style="1" hidden="1"/>
    <col min="13313" max="13313" width="72.28515625" style="1" hidden="1"/>
    <col min="13314" max="13314" width="10.7109375" style="1" hidden="1"/>
    <col min="13315" max="13324" width="14.28515625" style="1" hidden="1"/>
    <col min="13325" max="13568" width="7.42578125" style="1" hidden="1"/>
    <col min="13569" max="13569" width="72.28515625" style="1" hidden="1"/>
    <col min="13570" max="13570" width="10.7109375" style="1" hidden="1"/>
    <col min="13571" max="13580" width="14.28515625" style="1" hidden="1"/>
    <col min="13581" max="13824" width="7.42578125" style="1" hidden="1"/>
    <col min="13825" max="13825" width="72.28515625" style="1" hidden="1"/>
    <col min="13826" max="13826" width="10.7109375" style="1" hidden="1"/>
    <col min="13827" max="13836" width="14.28515625" style="1" hidden="1"/>
    <col min="13837" max="14080" width="7.42578125" style="1" hidden="1"/>
    <col min="14081" max="14081" width="72.28515625" style="1" hidden="1"/>
    <col min="14082" max="14082" width="10.7109375" style="1" hidden="1"/>
    <col min="14083" max="14092" width="14.28515625" style="1" hidden="1"/>
    <col min="14093" max="14336" width="7.42578125" style="1" hidden="1"/>
    <col min="14337" max="14337" width="72.28515625" style="1" hidden="1"/>
    <col min="14338" max="14338" width="10.7109375" style="1" hidden="1"/>
    <col min="14339" max="14348" width="14.28515625" style="1" hidden="1"/>
    <col min="14349" max="14592" width="7.42578125" style="1" hidden="1"/>
    <col min="14593" max="14593" width="72.28515625" style="1" hidden="1"/>
    <col min="14594" max="14594" width="10.7109375" style="1" hidden="1"/>
    <col min="14595" max="14604" width="14.28515625" style="1" hidden="1"/>
    <col min="14605" max="14848" width="7.42578125" style="1" hidden="1"/>
    <col min="14849" max="14849" width="72.28515625" style="1" hidden="1"/>
    <col min="14850" max="14850" width="10.7109375" style="1" hidden="1"/>
    <col min="14851" max="14860" width="14.28515625" style="1" hidden="1"/>
    <col min="14861" max="15104" width="7.42578125" style="1" hidden="1"/>
    <col min="15105" max="15105" width="72.28515625" style="1" hidden="1"/>
    <col min="15106" max="15106" width="10.7109375" style="1" hidden="1"/>
    <col min="15107" max="15116" width="14.28515625" style="1" hidden="1"/>
    <col min="15117" max="15360" width="7.42578125" style="1" hidden="1"/>
    <col min="15361" max="15361" width="72.28515625" style="1" hidden="1"/>
    <col min="15362" max="15362" width="10.7109375" style="1" hidden="1"/>
    <col min="15363" max="15372" width="14.28515625" style="1" hidden="1"/>
    <col min="15373" max="15616" width="7.42578125" style="1" hidden="1"/>
    <col min="15617" max="15617" width="72.28515625" style="1" hidden="1"/>
    <col min="15618" max="15618" width="10.7109375" style="1" hidden="1"/>
    <col min="15619" max="15628" width="14.28515625" style="1" hidden="1"/>
    <col min="15629" max="15872" width="7.42578125" style="1" hidden="1"/>
    <col min="15873" max="15873" width="72.28515625" style="1" hidden="1"/>
    <col min="15874" max="15874" width="10.7109375" style="1" hidden="1"/>
    <col min="15875" max="15884" width="14.28515625" style="1" hidden="1"/>
    <col min="15885" max="16128" width="7.42578125" style="1" hidden="1"/>
    <col min="16129" max="16129" width="72.28515625" style="1" hidden="1"/>
    <col min="16130" max="16130" width="10.7109375" style="1" hidden="1"/>
    <col min="16131" max="16140" width="14.28515625" style="1" hidden="1"/>
    <col min="16141" max="16384" width="7.42578125" style="1" hidden="1"/>
  </cols>
  <sheetData>
    <row r="1" spans="1:17" ht="33" customHeight="1">
      <c r="L1" s="3" t="s">
        <v>0</v>
      </c>
    </row>
    <row r="2" spans="1:17" ht="27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ht="27.7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7" ht="25.15" customHeight="1">
      <c r="A4" s="1" t="s">
        <v>2</v>
      </c>
      <c r="N4" s="7"/>
      <c r="O4" s="8"/>
    </row>
    <row r="5" spans="1:17" ht="25.15" customHeight="1">
      <c r="A5" s="1" t="s">
        <v>3</v>
      </c>
      <c r="D5" s="9"/>
      <c r="F5" s="9">
        <f>38.493-F11</f>
        <v>13.7621</v>
      </c>
      <c r="H5" s="9">
        <f>17.2369-H11</f>
        <v>-6.6462000000000003</v>
      </c>
      <c r="N5" s="7"/>
      <c r="O5" s="8"/>
    </row>
    <row r="6" spans="1:17" ht="25.15" customHeight="1">
      <c r="J6" s="10" t="s">
        <v>4</v>
      </c>
      <c r="K6" s="10"/>
      <c r="L6" s="10"/>
      <c r="N6" s="7"/>
      <c r="O6" s="8"/>
    </row>
    <row r="7" spans="1:17" s="16" customFormat="1" ht="25.15" customHeight="1">
      <c r="A7" s="11" t="s">
        <v>5</v>
      </c>
      <c r="B7" s="12" t="s">
        <v>6</v>
      </c>
      <c r="C7" s="13" t="s">
        <v>7</v>
      </c>
      <c r="D7" s="14"/>
      <c r="E7" s="15" t="s">
        <v>8</v>
      </c>
      <c r="F7" s="14"/>
      <c r="G7" s="15" t="s">
        <v>9</v>
      </c>
      <c r="H7" s="14"/>
      <c r="I7" s="15" t="s">
        <v>10</v>
      </c>
      <c r="J7" s="14"/>
      <c r="K7" s="15" t="s">
        <v>11</v>
      </c>
      <c r="L7" s="14"/>
    </row>
    <row r="8" spans="1:17" s="16" customFormat="1" ht="25.15" customHeight="1">
      <c r="A8" s="17" t="s">
        <v>12</v>
      </c>
      <c r="B8" s="18"/>
      <c r="C8" s="17" t="s">
        <v>13</v>
      </c>
      <c r="D8" s="17" t="s">
        <v>14</v>
      </c>
      <c r="E8" s="17" t="s">
        <v>13</v>
      </c>
      <c r="F8" s="17" t="s">
        <v>14</v>
      </c>
      <c r="G8" s="17" t="s">
        <v>13</v>
      </c>
      <c r="H8" s="17" t="s">
        <v>14</v>
      </c>
      <c r="I8" s="17" t="s">
        <v>13</v>
      </c>
      <c r="J8" s="17" t="s">
        <v>14</v>
      </c>
      <c r="K8" s="17" t="s">
        <v>13</v>
      </c>
      <c r="L8" s="17" t="s">
        <v>14</v>
      </c>
    </row>
    <row r="9" spans="1:17" s="16" customFormat="1" ht="25.15" customHeight="1" thickBot="1">
      <c r="A9" s="19" t="s">
        <v>15</v>
      </c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7" ht="25.15" customHeight="1" thickTop="1">
      <c r="A10" s="21" t="s">
        <v>16</v>
      </c>
      <c r="B10" s="22"/>
      <c r="C10" s="23"/>
      <c r="D10" s="24"/>
      <c r="E10" s="23"/>
      <c r="F10" s="23"/>
      <c r="G10" s="23"/>
      <c r="H10" s="23"/>
      <c r="I10" s="23"/>
      <c r="J10" s="23"/>
      <c r="K10" s="23"/>
      <c r="L10" s="23"/>
    </row>
    <row r="11" spans="1:17" ht="25.15" customHeight="1">
      <c r="A11" s="68" t="s">
        <v>17</v>
      </c>
      <c r="B11" s="25"/>
      <c r="C11" s="69"/>
      <c r="D11" s="70">
        <f>D14+D32+D38+D45+D51+D59+D67+D77+D90+D103+D108+D96+D100+D111+D115+D75</f>
        <v>94.653699999999972</v>
      </c>
      <c r="E11" s="69"/>
      <c r="F11" s="70">
        <f>F14+F32+F38+F45+F51+F59+F67+F77+F90+F103+F108+F96+F100+F111</f>
        <v>24.730900000000002</v>
      </c>
      <c r="G11" s="69"/>
      <c r="H11" s="70">
        <f>H14+H32+H38+H45+H51+H59+H67+H77+H90+H103+H108+H96+H100+H111</f>
        <v>23.883099999999999</v>
      </c>
      <c r="I11" s="69"/>
      <c r="J11" s="70">
        <f>J14+J32+J38+J45+J51+J59+J67+J77+J90+J103+J108+J96+J100+J111</f>
        <v>24.451000000000001</v>
      </c>
      <c r="K11" s="69"/>
      <c r="L11" s="70">
        <f>L14+L32+L38+L45+L51+L59+L67+L77+L90+L103+L108+L96+L100+L111</f>
        <v>18.181900000000002</v>
      </c>
    </row>
    <row r="12" spans="1:17" ht="25.15" customHeight="1">
      <c r="A12" s="71" t="s">
        <v>18</v>
      </c>
      <c r="B12" s="72" t="s">
        <v>19</v>
      </c>
      <c r="C12" s="73">
        <f>C15+C33+C39+C46+C52+C60+C68+C79+C86+C75</f>
        <v>26125</v>
      </c>
      <c r="D12" s="74"/>
      <c r="E12" s="73">
        <f>E15+E33+E39+E46+E52+E60+E68+E79+E86</f>
        <v>5234</v>
      </c>
      <c r="F12" s="74"/>
      <c r="G12" s="73">
        <f>G15+G33+G39+G46+G52+G60+G68+G79+G86</f>
        <v>7668</v>
      </c>
      <c r="H12" s="74"/>
      <c r="I12" s="73">
        <f>I15+I33+I39+I46+I52+I60+I68+I79+I86</f>
        <v>7396</v>
      </c>
      <c r="J12" s="74"/>
      <c r="K12" s="73">
        <f>K15+K33+K39+K46+K52+K60+K68+K79+K86</f>
        <v>5762</v>
      </c>
      <c r="L12" s="74"/>
      <c r="M12" s="26"/>
      <c r="N12" s="26"/>
      <c r="O12" s="26"/>
      <c r="P12" s="27"/>
    </row>
    <row r="13" spans="1:17" ht="25.15" customHeight="1">
      <c r="A13" s="75" t="s">
        <v>20</v>
      </c>
      <c r="B13" s="76" t="s">
        <v>21</v>
      </c>
      <c r="C13" s="77">
        <f>C19+C43+C71+C81+C88+C91+C97+C101</f>
        <v>64620</v>
      </c>
      <c r="D13" s="78"/>
      <c r="E13" s="77">
        <f>E19+E43+E71+E81+E88+E91+E97+E101</f>
        <v>15462</v>
      </c>
      <c r="F13" s="78"/>
      <c r="G13" s="77">
        <f>G19+G43+G71+G81+G88+G91+G97+G101</f>
        <v>16920</v>
      </c>
      <c r="H13" s="78"/>
      <c r="I13" s="77">
        <f>I19+I43+I71+I81+I88+I91+I97+I101</f>
        <v>16760</v>
      </c>
      <c r="J13" s="78"/>
      <c r="K13" s="77">
        <f>K19+K43+K71+K81+K88+K91+K97+K101</f>
        <v>15478</v>
      </c>
      <c r="L13" s="78"/>
      <c r="M13" s="26"/>
      <c r="N13" s="28"/>
      <c r="O13" s="26"/>
      <c r="P13" s="27"/>
    </row>
    <row r="14" spans="1:17" ht="25.15" customHeight="1">
      <c r="A14" s="79" t="s">
        <v>22</v>
      </c>
      <c r="B14" s="80"/>
      <c r="C14" s="79"/>
      <c r="D14" s="81">
        <f>SUM(D15:D31)</f>
        <v>12.2812</v>
      </c>
      <c r="E14" s="79"/>
      <c r="F14" s="81">
        <f>SUM(F15:F31)</f>
        <v>2.3106</v>
      </c>
      <c r="G14" s="79"/>
      <c r="H14" s="81">
        <f>SUM(H15:H31)</f>
        <v>4.2121999999999993</v>
      </c>
      <c r="I14" s="79"/>
      <c r="J14" s="81">
        <f>SUM(J15:J31)</f>
        <v>3.5183</v>
      </c>
      <c r="K14" s="79"/>
      <c r="L14" s="81">
        <f>SUM(L15:L31)</f>
        <v>2.2401000000000009</v>
      </c>
      <c r="N14" s="29"/>
    </row>
    <row r="15" spans="1:17" ht="25.15" customHeight="1">
      <c r="A15" s="82" t="s">
        <v>18</v>
      </c>
      <c r="B15" s="83" t="s">
        <v>23</v>
      </c>
      <c r="C15" s="84">
        <f>SUM(C16:C18)</f>
        <v>15920</v>
      </c>
      <c r="D15" s="85"/>
      <c r="E15" s="84">
        <f>SUM(E16:E18)</f>
        <v>3235</v>
      </c>
      <c r="F15" s="85"/>
      <c r="G15" s="84">
        <f>SUM(G16:G18)</f>
        <v>4565</v>
      </c>
      <c r="H15" s="85"/>
      <c r="I15" s="84">
        <f>SUM(I16:I18)</f>
        <v>4365</v>
      </c>
      <c r="J15" s="85"/>
      <c r="K15" s="84">
        <f>SUM(K16:K18)</f>
        <v>3755</v>
      </c>
      <c r="L15" s="85"/>
      <c r="M15" s="26"/>
      <c r="N15" s="26"/>
      <c r="O15" s="26"/>
      <c r="P15" s="27"/>
    </row>
    <row r="16" spans="1:17" ht="25.15" customHeight="1">
      <c r="A16" s="86" t="s">
        <v>24</v>
      </c>
      <c r="B16" s="35" t="s">
        <v>19</v>
      </c>
      <c r="C16" s="37">
        <f>E16+G16+I16+K16</f>
        <v>596</v>
      </c>
      <c r="D16" s="38">
        <f>F16+H16+J16+L16</f>
        <v>0.4153</v>
      </c>
      <c r="E16" s="37">
        <v>135</v>
      </c>
      <c r="F16" s="39">
        <f>(ROUND(E16*$P16,-2)/1000000)</f>
        <v>9.4100000000000003E-2</v>
      </c>
      <c r="G16" s="37">
        <v>165</v>
      </c>
      <c r="H16" s="87">
        <f>ROUND(G16*$P16,-2)/1000000</f>
        <v>0.115</v>
      </c>
      <c r="I16" s="37">
        <v>165</v>
      </c>
      <c r="J16" s="39">
        <f>ROUND(I16*$P16,-2)/1000000</f>
        <v>0.115</v>
      </c>
      <c r="K16" s="37">
        <v>131</v>
      </c>
      <c r="L16" s="39">
        <f>ROUND(K16*$P16,-2)/1000000-0.0001</f>
        <v>9.1200000000000003E-2</v>
      </c>
      <c r="M16" s="30">
        <v>143040</v>
      </c>
      <c r="N16" s="30">
        <f>122200+150000</f>
        <v>272200</v>
      </c>
      <c r="O16" s="30">
        <f>M16+N16</f>
        <v>415240</v>
      </c>
      <c r="P16" s="1">
        <f>O16/C16</f>
        <v>696.71140939597319</v>
      </c>
      <c r="Q16" s="7"/>
    </row>
    <row r="17" spans="1:16" ht="25.15" customHeight="1">
      <c r="A17" s="86" t="s">
        <v>25</v>
      </c>
      <c r="B17" s="35" t="s">
        <v>19</v>
      </c>
      <c r="C17" s="37">
        <f t="shared" ref="C17:D35" si="0">E17+G17+I17+K17</f>
        <v>10072</v>
      </c>
      <c r="D17" s="38">
        <f t="shared" si="0"/>
        <v>3.7548999999999997</v>
      </c>
      <c r="E17" s="37">
        <v>2100</v>
      </c>
      <c r="F17" s="39">
        <f>(ROUND(E17*$P17,-2)/1000000)</f>
        <v>0.78290000000000004</v>
      </c>
      <c r="G17" s="37">
        <v>2900</v>
      </c>
      <c r="H17" s="39">
        <f>ROUND(G17*$P17,-2)/1000000</f>
        <v>1.0810999999999999</v>
      </c>
      <c r="I17" s="37">
        <v>2700</v>
      </c>
      <c r="J17" s="39">
        <f>ROUND(I17*$P17,-2)/1000000</f>
        <v>1.0065999999999999</v>
      </c>
      <c r="K17" s="37">
        <v>2372</v>
      </c>
      <c r="L17" s="39">
        <f>ROUND(K17*$P17,-2)/1000000</f>
        <v>0.88429999999999997</v>
      </c>
      <c r="M17" s="30">
        <v>1208640</v>
      </c>
      <c r="N17" s="30">
        <v>2546300</v>
      </c>
      <c r="O17" s="30">
        <f t="shared" ref="O17:O50" si="1">M17+N17</f>
        <v>3754940</v>
      </c>
      <c r="P17" s="1">
        <f t="shared" ref="P17:P42" si="2">O17/C17</f>
        <v>372.80976965845912</v>
      </c>
    </row>
    <row r="18" spans="1:16" ht="25.15" customHeight="1">
      <c r="A18" s="86" t="s">
        <v>26</v>
      </c>
      <c r="B18" s="35" t="s">
        <v>19</v>
      </c>
      <c r="C18" s="37">
        <f t="shared" si="0"/>
        <v>5252</v>
      </c>
      <c r="D18" s="38">
        <f t="shared" si="0"/>
        <v>1.8351</v>
      </c>
      <c r="E18" s="37">
        <v>1000</v>
      </c>
      <c r="F18" s="39">
        <f>(ROUND(E18*$P18,-2)/1000000)</f>
        <v>0.34939999999999999</v>
      </c>
      <c r="G18" s="37">
        <v>1500</v>
      </c>
      <c r="H18" s="88">
        <f>ROUND(G18*$P18,-2)/1000000</f>
        <v>0.52410000000000001</v>
      </c>
      <c r="I18" s="37">
        <v>1500</v>
      </c>
      <c r="J18" s="39">
        <f>ROUND(I18*$P18,-2)/1000000</f>
        <v>0.52410000000000001</v>
      </c>
      <c r="K18" s="37">
        <v>1252</v>
      </c>
      <c r="L18" s="39">
        <f>ROUND(K18*$P18,-2)/1000000</f>
        <v>0.4375</v>
      </c>
      <c r="M18" s="30">
        <v>507360</v>
      </c>
      <c r="N18" s="30">
        <v>1327700</v>
      </c>
      <c r="O18" s="30">
        <f>M18+N18</f>
        <v>1835060</v>
      </c>
      <c r="P18" s="1">
        <f t="shared" si="2"/>
        <v>349.40213252094441</v>
      </c>
    </row>
    <row r="19" spans="1:16" ht="25.15" customHeight="1">
      <c r="A19" s="89" t="s">
        <v>20</v>
      </c>
      <c r="B19" s="90" t="s">
        <v>21</v>
      </c>
      <c r="C19" s="91">
        <f>C20</f>
        <v>5805</v>
      </c>
      <c r="D19" s="92"/>
      <c r="E19" s="91">
        <f>E20</f>
        <v>1240</v>
      </c>
      <c r="F19" s="92"/>
      <c r="G19" s="91">
        <f>G20</f>
        <v>1680</v>
      </c>
      <c r="H19" s="92"/>
      <c r="I19" s="91">
        <f>I20</f>
        <v>1660</v>
      </c>
      <c r="J19" s="92"/>
      <c r="K19" s="91">
        <f>K20</f>
        <v>1225</v>
      </c>
      <c r="L19" s="92"/>
      <c r="M19" s="26"/>
      <c r="N19" s="26"/>
      <c r="O19" s="26"/>
      <c r="P19" s="27"/>
    </row>
    <row r="20" spans="1:16" ht="25.15" customHeight="1">
      <c r="A20" s="86" t="s">
        <v>27</v>
      </c>
      <c r="B20" s="35" t="s">
        <v>21</v>
      </c>
      <c r="C20" s="37">
        <f t="shared" si="0"/>
        <v>5805</v>
      </c>
      <c r="D20" s="38">
        <f t="shared" si="0"/>
        <v>3.4170999999999996</v>
      </c>
      <c r="E20" s="37">
        <v>1240</v>
      </c>
      <c r="F20" s="39">
        <f>ROUND(E20*$P20,-2)/1000000</f>
        <v>0.72989999999999999</v>
      </c>
      <c r="G20" s="37">
        <v>1680</v>
      </c>
      <c r="H20" s="39">
        <f>ROUND(G20*$P20,-2)/1000000</f>
        <v>0.9889</v>
      </c>
      <c r="I20" s="37">
        <v>1660</v>
      </c>
      <c r="J20" s="39">
        <f>ROUND(I20*$P20,-2)/1000000</f>
        <v>0.97719999999999996</v>
      </c>
      <c r="K20" s="37">
        <v>1225</v>
      </c>
      <c r="L20" s="39">
        <f>ROUND(K20*$P20,-2)/1000000</f>
        <v>0.72109999999999996</v>
      </c>
      <c r="M20" s="31"/>
      <c r="N20" s="26">
        <v>3417100</v>
      </c>
      <c r="O20" s="31">
        <f t="shared" si="1"/>
        <v>3417100</v>
      </c>
      <c r="P20" s="1">
        <f t="shared" si="2"/>
        <v>588.64771748492683</v>
      </c>
    </row>
    <row r="21" spans="1:16" ht="25.15" customHeight="1">
      <c r="A21" s="86" t="s">
        <v>28</v>
      </c>
      <c r="B21" s="35" t="s">
        <v>29</v>
      </c>
      <c r="C21" s="37">
        <f t="shared" si="0"/>
        <v>50</v>
      </c>
      <c r="D21" s="38">
        <f t="shared" si="0"/>
        <v>4.1000000000000002E-2</v>
      </c>
      <c r="E21" s="37">
        <v>10</v>
      </c>
      <c r="F21" s="39">
        <f>ROUND(E21*$P21,-2)/1000000</f>
        <v>8.2000000000000007E-3</v>
      </c>
      <c r="G21" s="37">
        <v>20</v>
      </c>
      <c r="H21" s="39">
        <f>ROUND(G21*$P21,-2)/1000000</f>
        <v>1.6400000000000001E-2</v>
      </c>
      <c r="I21" s="37">
        <v>15</v>
      </c>
      <c r="J21" s="39">
        <f>ROUND(I21*$P21,-2)/1000000</f>
        <v>1.23E-2</v>
      </c>
      <c r="K21" s="37">
        <v>5</v>
      </c>
      <c r="L21" s="39">
        <f>ROUND(K21*$P21,-2)/1000000</f>
        <v>4.1000000000000003E-3</v>
      </c>
      <c r="M21" s="31">
        <v>24000</v>
      </c>
      <c r="N21" s="31">
        <v>17000</v>
      </c>
      <c r="O21" s="31">
        <f t="shared" si="1"/>
        <v>41000</v>
      </c>
      <c r="P21" s="1">
        <f t="shared" si="2"/>
        <v>820</v>
      </c>
    </row>
    <row r="22" spans="1:16" ht="25.15" customHeight="1">
      <c r="A22" s="86" t="s">
        <v>30</v>
      </c>
      <c r="B22" s="35" t="s">
        <v>29</v>
      </c>
      <c r="C22" s="37">
        <f t="shared" si="0"/>
        <v>77</v>
      </c>
      <c r="D22" s="38">
        <f t="shared" si="0"/>
        <v>0.16849999999999998</v>
      </c>
      <c r="E22" s="37">
        <v>15</v>
      </c>
      <c r="F22" s="39">
        <f>(ROUND(E22*$P22,-2)/1000000)</f>
        <v>3.2800000000000003E-2</v>
      </c>
      <c r="G22" s="37">
        <v>25</v>
      </c>
      <c r="H22" s="39">
        <f>ROUND(G22*$P22,-2)/1000000</f>
        <v>5.4699999999999999E-2</v>
      </c>
      <c r="I22" s="37">
        <v>25</v>
      </c>
      <c r="J22" s="39">
        <f>ROUND(I22*$P22,-2)/1000000</f>
        <v>5.4699999999999999E-2</v>
      </c>
      <c r="K22" s="37">
        <v>12</v>
      </c>
      <c r="L22" s="39">
        <f>ROUND(K22*$P22,-2)/1000000</f>
        <v>2.63E-2</v>
      </c>
      <c r="M22" s="31">
        <v>106880</v>
      </c>
      <c r="N22" s="31">
        <v>61600</v>
      </c>
      <c r="O22" s="31">
        <f t="shared" si="1"/>
        <v>168480</v>
      </c>
      <c r="P22" s="1">
        <f t="shared" si="2"/>
        <v>2188.0519480519479</v>
      </c>
    </row>
    <row r="23" spans="1:16" ht="25.15" customHeight="1">
      <c r="A23" s="86" t="s">
        <v>31</v>
      </c>
      <c r="B23" s="35" t="s">
        <v>29</v>
      </c>
      <c r="C23" s="37">
        <f t="shared" si="0"/>
        <v>10</v>
      </c>
      <c r="D23" s="38">
        <f t="shared" si="0"/>
        <v>3.32E-2</v>
      </c>
      <c r="E23" s="37">
        <v>2</v>
      </c>
      <c r="F23" s="39">
        <f>ROUND(E23*$P23,-2)/1000000</f>
        <v>6.6E-3</v>
      </c>
      <c r="G23" s="37">
        <v>3</v>
      </c>
      <c r="H23" s="39">
        <f>ROUND(G23*$P23,-2)/1000000</f>
        <v>0.01</v>
      </c>
      <c r="I23" s="37">
        <v>3</v>
      </c>
      <c r="J23" s="39">
        <f>ROUND(I23*$P23,-2)/1000000</f>
        <v>0.01</v>
      </c>
      <c r="K23" s="37">
        <v>2</v>
      </c>
      <c r="L23" s="39">
        <f>ROUND(K23*$P23,-2)/1000000</f>
        <v>6.6E-3</v>
      </c>
      <c r="M23" s="31">
        <v>25200</v>
      </c>
      <c r="N23" s="31">
        <v>8000</v>
      </c>
      <c r="O23" s="31">
        <f t="shared" si="1"/>
        <v>33200</v>
      </c>
      <c r="P23" s="1">
        <f t="shared" si="2"/>
        <v>3320</v>
      </c>
    </row>
    <row r="24" spans="1:16" ht="25.15" customHeight="1">
      <c r="A24" s="86" t="s">
        <v>32</v>
      </c>
      <c r="B24" s="35" t="s">
        <v>29</v>
      </c>
      <c r="C24" s="37">
        <f t="shared" si="0"/>
        <v>154</v>
      </c>
      <c r="D24" s="38">
        <f t="shared" si="0"/>
        <v>0.25770000000000004</v>
      </c>
      <c r="E24" s="37">
        <v>35</v>
      </c>
      <c r="F24" s="39">
        <f>(ROUND(E24*$P24,-2)/1000000)</f>
        <v>5.8599999999999999E-2</v>
      </c>
      <c r="G24" s="37">
        <v>45</v>
      </c>
      <c r="H24" s="39">
        <f>ROUND(G24*$P24,-2)/1000000</f>
        <v>7.5300000000000006E-2</v>
      </c>
      <c r="I24" s="37">
        <v>40</v>
      </c>
      <c r="J24" s="39">
        <f>ROUND(I24*$P24,-2)/1000000</f>
        <v>6.6900000000000001E-2</v>
      </c>
      <c r="K24" s="37">
        <v>34</v>
      </c>
      <c r="L24" s="39">
        <f>ROUND(K24*$P24,-2)/1000000</f>
        <v>5.6899999999999999E-2</v>
      </c>
      <c r="M24" s="31">
        <v>134460</v>
      </c>
      <c r="N24" s="31">
        <v>123200</v>
      </c>
      <c r="O24" s="31">
        <f t="shared" si="1"/>
        <v>257660</v>
      </c>
      <c r="P24" s="1">
        <f t="shared" si="2"/>
        <v>1673.1168831168832</v>
      </c>
    </row>
    <row r="25" spans="1:16" ht="25.15" customHeight="1">
      <c r="A25" s="93" t="s">
        <v>33</v>
      </c>
      <c r="B25" s="94" t="s">
        <v>34</v>
      </c>
      <c r="C25" s="95">
        <f t="shared" si="0"/>
        <v>2700</v>
      </c>
      <c r="D25" s="96">
        <f t="shared" si="0"/>
        <v>0.78300000000000003</v>
      </c>
      <c r="E25" s="95"/>
      <c r="F25" s="95"/>
      <c r="G25" s="37">
        <v>2700</v>
      </c>
      <c r="H25" s="39">
        <v>0.78300000000000003</v>
      </c>
      <c r="I25" s="37"/>
      <c r="J25" s="39"/>
      <c r="K25" s="37"/>
      <c r="L25" s="37"/>
      <c r="M25" s="31"/>
      <c r="N25" s="31"/>
      <c r="O25" s="31">
        <f t="shared" si="1"/>
        <v>0</v>
      </c>
      <c r="P25" s="1">
        <f t="shared" si="2"/>
        <v>0</v>
      </c>
    </row>
    <row r="26" spans="1:16" ht="25.15" customHeight="1">
      <c r="A26" s="93" t="s">
        <v>35</v>
      </c>
      <c r="B26" s="94" t="s">
        <v>34</v>
      </c>
      <c r="C26" s="95">
        <f t="shared" si="0"/>
        <v>50</v>
      </c>
      <c r="D26" s="96">
        <f t="shared" si="0"/>
        <v>0.20349999999999999</v>
      </c>
      <c r="E26" s="95">
        <v>50</v>
      </c>
      <c r="F26" s="97">
        <v>0.20349999999999999</v>
      </c>
      <c r="G26" s="95"/>
      <c r="H26" s="37"/>
      <c r="I26" s="37"/>
      <c r="J26" s="39"/>
      <c r="K26" s="37"/>
      <c r="L26" s="37"/>
      <c r="M26" s="31"/>
      <c r="N26" s="31"/>
      <c r="O26" s="31">
        <f t="shared" si="1"/>
        <v>0</v>
      </c>
      <c r="P26" s="1">
        <f t="shared" si="2"/>
        <v>0</v>
      </c>
    </row>
    <row r="27" spans="1:16" ht="25.15" customHeight="1">
      <c r="A27" s="86" t="s">
        <v>36</v>
      </c>
      <c r="B27" s="35" t="s">
        <v>29</v>
      </c>
      <c r="C27" s="37">
        <f t="shared" si="0"/>
        <v>15</v>
      </c>
      <c r="D27" s="38">
        <f t="shared" si="0"/>
        <v>7.6800000000000007E-2</v>
      </c>
      <c r="E27" s="37">
        <v>5</v>
      </c>
      <c r="F27" s="39">
        <f t="shared" ref="F27:H28" si="3">ROUND(E27*$P27,-2)/1000000</f>
        <v>2.5600000000000001E-2</v>
      </c>
      <c r="G27" s="37">
        <v>5</v>
      </c>
      <c r="H27" s="39">
        <f t="shared" si="3"/>
        <v>2.5600000000000001E-2</v>
      </c>
      <c r="I27" s="37">
        <v>5</v>
      </c>
      <c r="J27" s="39">
        <f t="shared" ref="J27:J82" si="4">ROUND(I27*$P27,-2)/1000000</f>
        <v>2.5600000000000001E-2</v>
      </c>
      <c r="K27" s="37"/>
      <c r="L27" s="39">
        <f t="shared" ref="L27:L66" si="5">ROUND(K27*$P27,-2)/1000000</f>
        <v>0</v>
      </c>
      <c r="M27" s="31">
        <v>40800</v>
      </c>
      <c r="N27" s="31">
        <v>36000</v>
      </c>
      <c r="O27" s="31">
        <f t="shared" si="1"/>
        <v>76800</v>
      </c>
      <c r="P27" s="1">
        <f t="shared" si="2"/>
        <v>5120</v>
      </c>
    </row>
    <row r="28" spans="1:16" ht="25.15" customHeight="1">
      <c r="A28" s="86" t="s">
        <v>37</v>
      </c>
      <c r="B28" s="35" t="s">
        <v>29</v>
      </c>
      <c r="C28" s="37">
        <f t="shared" si="0"/>
        <v>75</v>
      </c>
      <c r="D28" s="38">
        <f t="shared" si="0"/>
        <v>5.1500000000000004E-2</v>
      </c>
      <c r="E28" s="37">
        <v>15</v>
      </c>
      <c r="F28" s="39">
        <f t="shared" si="3"/>
        <v>1.03E-2</v>
      </c>
      <c r="G28" s="37">
        <v>30</v>
      </c>
      <c r="H28" s="39">
        <f t="shared" si="3"/>
        <v>2.06E-2</v>
      </c>
      <c r="I28" s="37">
        <v>25</v>
      </c>
      <c r="J28" s="39">
        <f t="shared" si="4"/>
        <v>1.72E-2</v>
      </c>
      <c r="K28" s="37">
        <v>5</v>
      </c>
      <c r="L28" s="39">
        <f t="shared" si="5"/>
        <v>3.3999999999999998E-3</v>
      </c>
      <c r="M28" s="31">
        <v>24480</v>
      </c>
      <c r="N28" s="31">
        <v>27000</v>
      </c>
      <c r="O28" s="31">
        <f t="shared" si="1"/>
        <v>51480</v>
      </c>
      <c r="P28" s="1">
        <f t="shared" si="2"/>
        <v>686.4</v>
      </c>
    </row>
    <row r="29" spans="1:16" ht="25.15" customHeight="1">
      <c r="A29" s="86" t="s">
        <v>38</v>
      </c>
      <c r="B29" s="35" t="s">
        <v>29</v>
      </c>
      <c r="C29" s="37">
        <f t="shared" si="0"/>
        <v>5</v>
      </c>
      <c r="D29" s="38">
        <f t="shared" si="0"/>
        <v>4.36E-2</v>
      </c>
      <c r="E29" s="37">
        <v>1</v>
      </c>
      <c r="F29" s="39">
        <f>(ROUND(E29*$P29,-2)/1000000)</f>
        <v>8.6999999999999994E-3</v>
      </c>
      <c r="G29" s="37">
        <v>2</v>
      </c>
      <c r="H29" s="39">
        <f>ROUND(G29*$P29,-2)/1000000+0.0001</f>
        <v>1.7499999999999998E-2</v>
      </c>
      <c r="I29" s="37">
        <v>1</v>
      </c>
      <c r="J29" s="39">
        <f t="shared" si="4"/>
        <v>8.6999999999999994E-3</v>
      </c>
      <c r="K29" s="37">
        <v>1</v>
      </c>
      <c r="L29" s="39">
        <f t="shared" si="5"/>
        <v>8.6999999999999994E-3</v>
      </c>
      <c r="M29" s="31">
        <v>13600</v>
      </c>
      <c r="N29" s="31">
        <v>30000</v>
      </c>
      <c r="O29" s="31">
        <f t="shared" si="1"/>
        <v>43600</v>
      </c>
      <c r="P29" s="1">
        <f t="shared" si="2"/>
        <v>8720</v>
      </c>
    </row>
    <row r="30" spans="1:16" ht="25.15" customHeight="1">
      <c r="A30" s="86" t="s">
        <v>39</v>
      </c>
      <c r="B30" s="35" t="s">
        <v>40</v>
      </c>
      <c r="C30" s="37">
        <f t="shared" si="0"/>
        <v>1</v>
      </c>
      <c r="D30" s="38">
        <f t="shared" si="0"/>
        <v>0.5</v>
      </c>
      <c r="E30" s="37"/>
      <c r="F30" s="39"/>
      <c r="G30" s="37">
        <v>1</v>
      </c>
      <c r="H30" s="39">
        <v>0.5</v>
      </c>
      <c r="I30" s="37"/>
      <c r="J30" s="39"/>
      <c r="K30" s="37"/>
      <c r="L30" s="39"/>
      <c r="M30" s="31"/>
      <c r="N30" s="31"/>
      <c r="O30" s="31"/>
    </row>
    <row r="31" spans="1:16" ht="25.15" customHeight="1">
      <c r="A31" s="98" t="s">
        <v>41</v>
      </c>
      <c r="B31" s="35" t="s">
        <v>40</v>
      </c>
      <c r="C31" s="37">
        <f t="shared" si="0"/>
        <v>1</v>
      </c>
      <c r="D31" s="38">
        <f t="shared" si="0"/>
        <v>0.7</v>
      </c>
      <c r="E31" s="37"/>
      <c r="F31" s="39"/>
      <c r="G31" s="37"/>
      <c r="H31" s="39"/>
      <c r="I31" s="37">
        <v>1</v>
      </c>
      <c r="J31" s="39">
        <v>0.7</v>
      </c>
      <c r="K31" s="37"/>
      <c r="L31" s="39"/>
      <c r="M31" s="31"/>
      <c r="N31" s="31"/>
      <c r="O31" s="31"/>
    </row>
    <row r="32" spans="1:16" ht="25.15" customHeight="1">
      <c r="A32" s="99" t="s">
        <v>42</v>
      </c>
      <c r="B32" s="100"/>
      <c r="C32" s="101"/>
      <c r="D32" s="102">
        <f>SUM(D34:D37)</f>
        <v>2.1673999999999998</v>
      </c>
      <c r="E32" s="103"/>
      <c r="F32" s="102">
        <f>SUM(F34:F37)</f>
        <v>0.46010000000000001</v>
      </c>
      <c r="G32" s="103"/>
      <c r="H32" s="102">
        <f>SUM(H34:H37)</f>
        <v>0.60549999999999993</v>
      </c>
      <c r="I32" s="103"/>
      <c r="J32" s="102">
        <f>SUM(J34:J37)</f>
        <v>0.6019000000000001</v>
      </c>
      <c r="K32" s="103"/>
      <c r="L32" s="102">
        <f>SUM(L34:L37)</f>
        <v>0.49990000000000001</v>
      </c>
      <c r="M32" s="26"/>
      <c r="N32" s="26"/>
      <c r="O32" s="26">
        <f t="shared" si="1"/>
        <v>0</v>
      </c>
      <c r="P32" s="27" t="e">
        <f t="shared" si="2"/>
        <v>#DIV/0!</v>
      </c>
    </row>
    <row r="33" spans="1:17" ht="25.15" customHeight="1">
      <c r="A33" s="82" t="s">
        <v>18</v>
      </c>
      <c r="B33" s="83" t="s">
        <v>23</v>
      </c>
      <c r="C33" s="84">
        <f>SUM(C34:C36)</f>
        <v>249</v>
      </c>
      <c r="D33" s="85"/>
      <c r="E33" s="84">
        <f>SUM(E34:E36)</f>
        <v>54</v>
      </c>
      <c r="F33" s="85"/>
      <c r="G33" s="84">
        <f>SUM(G34:G36)</f>
        <v>67</v>
      </c>
      <c r="H33" s="85"/>
      <c r="I33" s="84">
        <f>SUM(I34:I36)</f>
        <v>65</v>
      </c>
      <c r="J33" s="85"/>
      <c r="K33" s="84">
        <f>SUM(K34:K36)</f>
        <v>63</v>
      </c>
      <c r="L33" s="85"/>
      <c r="M33" s="26"/>
      <c r="N33" s="26"/>
      <c r="O33" s="26"/>
      <c r="P33" s="27"/>
    </row>
    <row r="34" spans="1:17" ht="25.15" customHeight="1">
      <c r="A34" s="104" t="s">
        <v>43</v>
      </c>
      <c r="B34" s="105" t="s">
        <v>23</v>
      </c>
      <c r="C34" s="37">
        <f>E34+G34+I34+K34</f>
        <v>0</v>
      </c>
      <c r="D34" s="38">
        <f t="shared" si="0"/>
        <v>0</v>
      </c>
      <c r="E34" s="106"/>
      <c r="F34" s="39"/>
      <c r="G34" s="106"/>
      <c r="H34" s="39"/>
      <c r="I34" s="106"/>
      <c r="J34" s="39"/>
      <c r="K34" s="106"/>
      <c r="L34" s="39"/>
      <c r="M34" s="31"/>
      <c r="N34" s="31"/>
      <c r="O34" s="31">
        <f t="shared" si="1"/>
        <v>0</v>
      </c>
      <c r="P34" s="1" t="e">
        <f t="shared" si="2"/>
        <v>#DIV/0!</v>
      </c>
    </row>
    <row r="35" spans="1:17" ht="25.15" customHeight="1">
      <c r="A35" s="104" t="s">
        <v>44</v>
      </c>
      <c r="B35" s="105" t="s">
        <v>23</v>
      </c>
      <c r="C35" s="37">
        <f>E35+G35+I35+K35</f>
        <v>149</v>
      </c>
      <c r="D35" s="38">
        <f t="shared" si="0"/>
        <v>0.50159999999999993</v>
      </c>
      <c r="E35" s="106">
        <v>30</v>
      </c>
      <c r="F35" s="39">
        <f>ROUND(E35*$P35,-2)/1000000</f>
        <v>0.10100000000000001</v>
      </c>
      <c r="G35" s="106">
        <v>43</v>
      </c>
      <c r="H35" s="39">
        <f>ROUND(G35*$P35,-2)/1000000+0.0001</f>
        <v>0.14479999999999998</v>
      </c>
      <c r="I35" s="106">
        <v>40</v>
      </c>
      <c r="J35" s="39">
        <f t="shared" si="4"/>
        <v>0.1346</v>
      </c>
      <c r="K35" s="106">
        <v>36</v>
      </c>
      <c r="L35" s="39">
        <f t="shared" si="5"/>
        <v>0.1212</v>
      </c>
      <c r="M35" s="31">
        <v>302280</v>
      </c>
      <c r="N35" s="31">
        <v>199200</v>
      </c>
      <c r="O35" s="31">
        <f t="shared" si="1"/>
        <v>501480</v>
      </c>
      <c r="P35" s="1">
        <f t="shared" si="2"/>
        <v>3365.6375838926174</v>
      </c>
    </row>
    <row r="36" spans="1:17" ht="25.15" customHeight="1">
      <c r="A36" s="104" t="s">
        <v>45</v>
      </c>
      <c r="B36" s="105" t="s">
        <v>23</v>
      </c>
      <c r="C36" s="37">
        <f>E36+G36+I36+K36</f>
        <v>100</v>
      </c>
      <c r="D36" s="38">
        <f>F36+H36+J36+L36</f>
        <v>0.6502</v>
      </c>
      <c r="E36" s="106">
        <v>24</v>
      </c>
      <c r="F36" s="39">
        <f>(ROUND(E36*$P36,-2)/1000000)</f>
        <v>0.156</v>
      </c>
      <c r="G36" s="106">
        <v>24</v>
      </c>
      <c r="H36" s="39">
        <f>ROUND(G36*$P36,-2)/1000000</f>
        <v>0.156</v>
      </c>
      <c r="I36" s="106">
        <v>25</v>
      </c>
      <c r="J36" s="39">
        <f t="shared" si="4"/>
        <v>0.16259999999999999</v>
      </c>
      <c r="K36" s="106">
        <v>27</v>
      </c>
      <c r="L36" s="39">
        <f t="shared" si="5"/>
        <v>0.17560000000000001</v>
      </c>
      <c r="M36" s="31">
        <v>202000</v>
      </c>
      <c r="N36" s="31">
        <v>448200</v>
      </c>
      <c r="O36" s="31">
        <f t="shared" si="1"/>
        <v>650200</v>
      </c>
      <c r="P36" s="1">
        <f t="shared" si="2"/>
        <v>6502</v>
      </c>
    </row>
    <row r="37" spans="1:17" ht="25.15" customHeight="1">
      <c r="A37" s="104" t="s">
        <v>46</v>
      </c>
      <c r="B37" s="105" t="s">
        <v>29</v>
      </c>
      <c r="C37" s="37">
        <f>E37+G37+I37+K37</f>
        <v>20</v>
      </c>
      <c r="D37" s="38">
        <f>F37+H37+J37+L37</f>
        <v>1.0156000000000001</v>
      </c>
      <c r="E37" s="106">
        <v>4</v>
      </c>
      <c r="F37" s="39">
        <f>ROUND(E37*$P37,-2)/1000000</f>
        <v>0.2031</v>
      </c>
      <c r="G37" s="106">
        <v>6</v>
      </c>
      <c r="H37" s="39">
        <f>ROUND(G37*$P37,-2)/1000000</f>
        <v>0.30470000000000003</v>
      </c>
      <c r="I37" s="106">
        <v>6</v>
      </c>
      <c r="J37" s="39">
        <f t="shared" si="4"/>
        <v>0.30470000000000003</v>
      </c>
      <c r="K37" s="106">
        <v>4</v>
      </c>
      <c r="L37" s="39">
        <f t="shared" si="5"/>
        <v>0.2031</v>
      </c>
      <c r="M37" s="31">
        <v>91200</v>
      </c>
      <c r="N37" s="31">
        <v>124500</v>
      </c>
      <c r="O37" s="31">
        <f>M37+N37+800000</f>
        <v>1015700</v>
      </c>
      <c r="P37" s="1">
        <f t="shared" si="2"/>
        <v>50785</v>
      </c>
    </row>
    <row r="38" spans="1:17" ht="25.15" customHeight="1">
      <c r="A38" s="99" t="s">
        <v>47</v>
      </c>
      <c r="B38" s="48"/>
      <c r="C38" s="107">
        <f>E38+G38+I38+K38</f>
        <v>0</v>
      </c>
      <c r="D38" s="102">
        <f>SUM(D40:D44)</f>
        <v>2.9142000000000001</v>
      </c>
      <c r="E38" s="99"/>
      <c r="F38" s="102">
        <f>SUM(F40:F44)</f>
        <v>0.63479999999999992</v>
      </c>
      <c r="G38" s="99"/>
      <c r="H38" s="102">
        <f>SUM(H40:H44)</f>
        <v>0.8861</v>
      </c>
      <c r="I38" s="99"/>
      <c r="J38" s="102">
        <f>SUM(J40:J44)</f>
        <v>0.76450000000000007</v>
      </c>
      <c r="K38" s="99"/>
      <c r="L38" s="102">
        <f>SUM(L40:L44)</f>
        <v>0.62880000000000003</v>
      </c>
      <c r="M38" s="26"/>
      <c r="N38" s="26"/>
      <c r="O38" s="26">
        <f t="shared" si="1"/>
        <v>0</v>
      </c>
      <c r="P38" s="27" t="e">
        <f t="shared" si="2"/>
        <v>#DIV/0!</v>
      </c>
    </row>
    <row r="39" spans="1:17" ht="25.15" customHeight="1">
      <c r="A39" s="82" t="s">
        <v>18</v>
      </c>
      <c r="B39" s="83" t="s">
        <v>19</v>
      </c>
      <c r="C39" s="84">
        <f>SUM(C40:C42)</f>
        <v>89</v>
      </c>
      <c r="D39" s="85"/>
      <c r="E39" s="84">
        <f t="shared" ref="E39:K39" si="6">SUM(E40:E42)</f>
        <v>16</v>
      </c>
      <c r="F39" s="85"/>
      <c r="G39" s="84">
        <f t="shared" si="6"/>
        <v>24</v>
      </c>
      <c r="H39" s="85"/>
      <c r="I39" s="84">
        <f t="shared" si="6"/>
        <v>30</v>
      </c>
      <c r="J39" s="85"/>
      <c r="K39" s="84">
        <f t="shared" si="6"/>
        <v>19</v>
      </c>
      <c r="L39" s="85"/>
      <c r="M39" s="26"/>
      <c r="N39" s="26"/>
      <c r="O39" s="26"/>
      <c r="P39" s="27"/>
    </row>
    <row r="40" spans="1:17" ht="25.15" customHeight="1">
      <c r="A40" s="108" t="s">
        <v>48</v>
      </c>
      <c r="B40" s="35" t="s">
        <v>19</v>
      </c>
      <c r="C40" s="37">
        <f>E40+G40+I40+K40</f>
        <v>4</v>
      </c>
      <c r="D40" s="38">
        <f>F40+H40+J40+L40</f>
        <v>9.8799999999999999E-2</v>
      </c>
      <c r="E40" s="109">
        <v>1</v>
      </c>
      <c r="F40" s="39">
        <f>ROUND(E40*$P40,-2)/1000000</f>
        <v>2.47E-2</v>
      </c>
      <c r="G40" s="109">
        <v>1</v>
      </c>
      <c r="H40" s="39">
        <f t="shared" ref="H40:H72" si="7">ROUND(G40*$P40,-2)/1000000</f>
        <v>2.47E-2</v>
      </c>
      <c r="I40" s="109">
        <v>1</v>
      </c>
      <c r="J40" s="39">
        <f t="shared" si="4"/>
        <v>2.47E-2</v>
      </c>
      <c r="K40" s="109">
        <v>1</v>
      </c>
      <c r="L40" s="39">
        <f t="shared" si="5"/>
        <v>2.47E-2</v>
      </c>
      <c r="M40" s="31">
        <v>28800</v>
      </c>
      <c r="N40" s="31">
        <v>70000</v>
      </c>
      <c r="O40" s="31">
        <f>M40+N40</f>
        <v>98800</v>
      </c>
      <c r="P40" s="1">
        <f t="shared" si="2"/>
        <v>24700</v>
      </c>
      <c r="Q40" s="7"/>
    </row>
    <row r="41" spans="1:17" s="32" customFormat="1">
      <c r="A41" s="108" t="s">
        <v>49</v>
      </c>
      <c r="B41" s="35" t="s">
        <v>19</v>
      </c>
      <c r="C41" s="37">
        <f t="shared" ref="C41:D113" si="8">E41+G41+I41+K41</f>
        <v>21</v>
      </c>
      <c r="D41" s="38">
        <f>F41+H41+J41+L41</f>
        <v>0.13849999999999998</v>
      </c>
      <c r="E41" s="109">
        <v>5</v>
      </c>
      <c r="F41" s="39">
        <f>(ROUND(E41*$P41,-2)/1000000)</f>
        <v>3.3000000000000002E-2</v>
      </c>
      <c r="G41" s="109">
        <v>8</v>
      </c>
      <c r="H41" s="39">
        <f t="shared" si="7"/>
        <v>5.28E-2</v>
      </c>
      <c r="I41" s="109">
        <v>6</v>
      </c>
      <c r="J41" s="39">
        <f>ROUND(I41*$P41,-2)/1000000-0.0001</f>
        <v>3.95E-2</v>
      </c>
      <c r="K41" s="109">
        <v>2</v>
      </c>
      <c r="L41" s="39">
        <f t="shared" si="5"/>
        <v>1.32E-2</v>
      </c>
      <c r="M41" s="31">
        <v>38500</v>
      </c>
      <c r="N41" s="31">
        <v>100000</v>
      </c>
      <c r="O41" s="31">
        <f t="shared" si="1"/>
        <v>138500</v>
      </c>
      <c r="P41" s="1">
        <f t="shared" si="2"/>
        <v>6595.2380952380954</v>
      </c>
    </row>
    <row r="42" spans="1:17">
      <c r="A42" s="108" t="s">
        <v>50</v>
      </c>
      <c r="B42" s="35" t="s">
        <v>19</v>
      </c>
      <c r="C42" s="37">
        <f t="shared" si="8"/>
        <v>64</v>
      </c>
      <c r="D42" s="38">
        <f>F42+H42+J42+L42</f>
        <v>4.5400000000000003E-2</v>
      </c>
      <c r="E42" s="109">
        <v>10</v>
      </c>
      <c r="F42" s="39">
        <f>ROUND(E42*$P42,-2)/1000000</f>
        <v>7.1000000000000004E-3</v>
      </c>
      <c r="G42" s="109">
        <v>15</v>
      </c>
      <c r="H42" s="39">
        <f t="shared" si="7"/>
        <v>1.06E-2</v>
      </c>
      <c r="I42" s="109">
        <v>23</v>
      </c>
      <c r="J42" s="39">
        <f t="shared" si="4"/>
        <v>1.6299999999999999E-2</v>
      </c>
      <c r="K42" s="109">
        <v>16</v>
      </c>
      <c r="L42" s="39">
        <f t="shared" si="5"/>
        <v>1.14E-2</v>
      </c>
      <c r="M42" s="31">
        <v>15400</v>
      </c>
      <c r="N42" s="31">
        <v>30000</v>
      </c>
      <c r="O42" s="31">
        <f>M42+N42</f>
        <v>45400</v>
      </c>
      <c r="P42" s="1">
        <f t="shared" si="2"/>
        <v>709.375</v>
      </c>
    </row>
    <row r="43" spans="1:17" ht="25.15" customHeight="1">
      <c r="A43" s="89" t="s">
        <v>20</v>
      </c>
      <c r="B43" s="90" t="s">
        <v>21</v>
      </c>
      <c r="C43" s="91">
        <f>C44</f>
        <v>1385</v>
      </c>
      <c r="D43" s="92"/>
      <c r="E43" s="91">
        <f t="shared" ref="E43:K43" si="9">E44</f>
        <v>300</v>
      </c>
      <c r="F43" s="92"/>
      <c r="G43" s="91">
        <f t="shared" si="9"/>
        <v>420</v>
      </c>
      <c r="H43" s="92"/>
      <c r="I43" s="91">
        <f t="shared" si="9"/>
        <v>360</v>
      </c>
      <c r="J43" s="92"/>
      <c r="K43" s="91">
        <f t="shared" si="9"/>
        <v>305</v>
      </c>
      <c r="L43" s="92"/>
      <c r="M43" s="26"/>
      <c r="N43" s="26"/>
      <c r="O43" s="26"/>
      <c r="P43" s="27"/>
    </row>
    <row r="44" spans="1:17">
      <c r="A44" s="108" t="s">
        <v>51</v>
      </c>
      <c r="B44" s="35" t="s">
        <v>21</v>
      </c>
      <c r="C44" s="37">
        <f>E44+G44+I44+K44</f>
        <v>1385</v>
      </c>
      <c r="D44" s="38">
        <f>F44+H44+J44+L44</f>
        <v>2.6315</v>
      </c>
      <c r="E44" s="45">
        <v>300</v>
      </c>
      <c r="F44" s="39">
        <f>(ROUND(E44*$P44,-2)/1000000)</f>
        <v>0.56999999999999995</v>
      </c>
      <c r="G44" s="45">
        <v>420</v>
      </c>
      <c r="H44" s="39">
        <f t="shared" si="7"/>
        <v>0.79800000000000004</v>
      </c>
      <c r="I44" s="45">
        <v>360</v>
      </c>
      <c r="J44" s="39">
        <f t="shared" si="4"/>
        <v>0.68400000000000005</v>
      </c>
      <c r="K44" s="45">
        <v>305</v>
      </c>
      <c r="L44" s="39">
        <f t="shared" si="5"/>
        <v>0.57950000000000002</v>
      </c>
      <c r="M44" s="31">
        <v>2631500</v>
      </c>
      <c r="N44" s="31"/>
      <c r="O44" s="31">
        <f>M44+N44</f>
        <v>2631500</v>
      </c>
      <c r="P44" s="1">
        <f t="shared" ref="P44:P50" si="10">O44/C44</f>
        <v>1900</v>
      </c>
    </row>
    <row r="45" spans="1:17" s="27" customFormat="1" ht="25.15" customHeight="1">
      <c r="A45" s="99" t="s">
        <v>52</v>
      </c>
      <c r="B45" s="48"/>
      <c r="C45" s="101"/>
      <c r="D45" s="102">
        <f>SUM(D47:D50)</f>
        <v>0.31980000000000003</v>
      </c>
      <c r="E45" s="99"/>
      <c r="F45" s="102">
        <f>SUM(F47:F50)</f>
        <v>7.2900000000000006E-2</v>
      </c>
      <c r="G45" s="99"/>
      <c r="H45" s="102">
        <f>SUM(H47:H50)</f>
        <v>9.870000000000001E-2</v>
      </c>
      <c r="I45" s="99"/>
      <c r="J45" s="102">
        <f>SUM(J47:J50)</f>
        <v>8.9800000000000005E-2</v>
      </c>
      <c r="K45" s="99"/>
      <c r="L45" s="102">
        <f>SUM(L47:L50)</f>
        <v>5.8400000000000007E-2</v>
      </c>
      <c r="O45" s="26">
        <f t="shared" si="1"/>
        <v>0</v>
      </c>
      <c r="P45" s="1" t="e">
        <f t="shared" si="10"/>
        <v>#DIV/0!</v>
      </c>
    </row>
    <row r="46" spans="1:17" ht="25.15" customHeight="1">
      <c r="A46" s="82" t="s">
        <v>18</v>
      </c>
      <c r="B46" s="83" t="s">
        <v>53</v>
      </c>
      <c r="C46" s="84">
        <f>SUM(C47:C49)</f>
        <v>240</v>
      </c>
      <c r="D46" s="85"/>
      <c r="E46" s="84">
        <f>SUM(E47:E49)</f>
        <v>54</v>
      </c>
      <c r="F46" s="85"/>
      <c r="G46" s="84">
        <f>SUM(G47:G49)</f>
        <v>72</v>
      </c>
      <c r="H46" s="85"/>
      <c r="I46" s="84">
        <f>SUM(I47:I49)</f>
        <v>67</v>
      </c>
      <c r="J46" s="85"/>
      <c r="K46" s="84">
        <f>SUM(K47:K49)</f>
        <v>47</v>
      </c>
      <c r="L46" s="85"/>
      <c r="M46" s="26"/>
      <c r="N46" s="26"/>
      <c r="O46" s="26"/>
      <c r="P46" s="27"/>
    </row>
    <row r="47" spans="1:17" ht="25.15" customHeight="1">
      <c r="A47" s="108" t="s">
        <v>54</v>
      </c>
      <c r="B47" s="35" t="s">
        <v>53</v>
      </c>
      <c r="C47" s="37">
        <f t="shared" si="8"/>
        <v>5</v>
      </c>
      <c r="D47" s="38">
        <f>F47+H47+J47+L47</f>
        <v>2.2200000000000001E-2</v>
      </c>
      <c r="E47" s="45">
        <v>1</v>
      </c>
      <c r="F47" s="39">
        <f>ROUND(E47*$P47,-2)/1000000</f>
        <v>4.4000000000000003E-3</v>
      </c>
      <c r="G47" s="45">
        <v>2</v>
      </c>
      <c r="H47" s="39">
        <f>ROUND(G47*$P47,-2)/1000000+0.0001</f>
        <v>8.9999999999999993E-3</v>
      </c>
      <c r="I47" s="45">
        <v>1</v>
      </c>
      <c r="J47" s="39">
        <f t="shared" si="4"/>
        <v>4.4000000000000003E-3</v>
      </c>
      <c r="K47" s="45">
        <v>1</v>
      </c>
      <c r="L47" s="39">
        <f t="shared" si="5"/>
        <v>4.4000000000000003E-3</v>
      </c>
      <c r="M47" s="30">
        <v>17200</v>
      </c>
      <c r="N47" s="7">
        <v>5000</v>
      </c>
      <c r="O47" s="31">
        <f t="shared" si="1"/>
        <v>22200</v>
      </c>
      <c r="P47" s="1">
        <f t="shared" si="10"/>
        <v>4440</v>
      </c>
    </row>
    <row r="48" spans="1:17" ht="25.15" customHeight="1">
      <c r="A48" s="108" t="s">
        <v>55</v>
      </c>
      <c r="B48" s="35" t="s">
        <v>53</v>
      </c>
      <c r="C48" s="37">
        <f t="shared" si="8"/>
        <v>156</v>
      </c>
      <c r="D48" s="38">
        <f>F48+H48+J48+L48</f>
        <v>0.16670000000000001</v>
      </c>
      <c r="E48" s="45">
        <v>35</v>
      </c>
      <c r="F48" s="39">
        <f>ROUND(E48*$P48,-2)/1000000</f>
        <v>3.7400000000000003E-2</v>
      </c>
      <c r="G48" s="45">
        <v>45</v>
      </c>
      <c r="H48" s="39">
        <f t="shared" si="7"/>
        <v>4.8099999999999997E-2</v>
      </c>
      <c r="I48" s="45">
        <v>41</v>
      </c>
      <c r="J48" s="39">
        <f t="shared" si="4"/>
        <v>4.3799999999999999E-2</v>
      </c>
      <c r="K48" s="45">
        <v>35</v>
      </c>
      <c r="L48" s="39">
        <f t="shared" si="5"/>
        <v>3.7400000000000003E-2</v>
      </c>
      <c r="M48" s="30">
        <v>74640</v>
      </c>
      <c r="N48" s="7">
        <v>92000</v>
      </c>
      <c r="O48" s="31">
        <f t="shared" si="1"/>
        <v>166640</v>
      </c>
      <c r="P48" s="1">
        <f t="shared" si="10"/>
        <v>1068.2051282051282</v>
      </c>
    </row>
    <row r="49" spans="1:19" ht="25.15" customHeight="1">
      <c r="A49" s="108" t="s">
        <v>56</v>
      </c>
      <c r="B49" s="35" t="s">
        <v>53</v>
      </c>
      <c r="C49" s="37">
        <f t="shared" si="8"/>
        <v>79</v>
      </c>
      <c r="D49" s="38">
        <f>F49+H49+J49+L49</f>
        <v>0.11890000000000001</v>
      </c>
      <c r="E49" s="45">
        <v>18</v>
      </c>
      <c r="F49" s="39">
        <f>ROUND(E49*$P49,-2)/1000000</f>
        <v>2.7099999999999999E-2</v>
      </c>
      <c r="G49" s="45">
        <v>25</v>
      </c>
      <c r="H49" s="39">
        <f t="shared" si="7"/>
        <v>3.7600000000000001E-2</v>
      </c>
      <c r="I49" s="45">
        <v>25</v>
      </c>
      <c r="J49" s="39">
        <f t="shared" si="4"/>
        <v>3.7600000000000001E-2</v>
      </c>
      <c r="K49" s="45">
        <v>11</v>
      </c>
      <c r="L49" s="39">
        <f t="shared" si="5"/>
        <v>1.66E-2</v>
      </c>
      <c r="M49" s="30">
        <v>72960</v>
      </c>
      <c r="N49" s="7">
        <v>46000</v>
      </c>
      <c r="O49" s="31">
        <f t="shared" si="1"/>
        <v>118960</v>
      </c>
      <c r="P49" s="1">
        <f t="shared" si="10"/>
        <v>1505.8227848101267</v>
      </c>
    </row>
    <row r="50" spans="1:19" ht="25.15" customHeight="1">
      <c r="A50" s="104" t="s">
        <v>57</v>
      </c>
      <c r="B50" s="35" t="s">
        <v>29</v>
      </c>
      <c r="C50" s="37">
        <f t="shared" si="8"/>
        <v>15</v>
      </c>
      <c r="D50" s="38">
        <f>F50+H50+J50+L50</f>
        <v>1.2E-2</v>
      </c>
      <c r="E50" s="45">
        <v>5</v>
      </c>
      <c r="F50" s="39">
        <f>ROUND(E50*$P50,-2)/1000000</f>
        <v>4.0000000000000001E-3</v>
      </c>
      <c r="G50" s="45">
        <v>5</v>
      </c>
      <c r="H50" s="39">
        <f t="shared" si="7"/>
        <v>4.0000000000000001E-3</v>
      </c>
      <c r="I50" s="45">
        <v>5</v>
      </c>
      <c r="J50" s="39">
        <f t="shared" si="4"/>
        <v>4.0000000000000001E-3</v>
      </c>
      <c r="K50" s="45"/>
      <c r="L50" s="39"/>
      <c r="M50" s="30"/>
      <c r="N50" s="7">
        <v>12000</v>
      </c>
      <c r="O50" s="31">
        <f t="shared" si="1"/>
        <v>12000</v>
      </c>
      <c r="P50" s="1">
        <f t="shared" si="10"/>
        <v>800</v>
      </c>
    </row>
    <row r="51" spans="1:19" ht="25.15" customHeight="1">
      <c r="A51" s="99" t="s">
        <v>58</v>
      </c>
      <c r="B51" s="48"/>
      <c r="C51" s="107"/>
      <c r="D51" s="102">
        <f>SUM(D52:D58)</f>
        <v>0.23549999999999999</v>
      </c>
      <c r="E51" s="99"/>
      <c r="F51" s="102">
        <f>SUM(F52:F58)</f>
        <v>5.8499999999999996E-2</v>
      </c>
      <c r="G51" s="99"/>
      <c r="H51" s="102">
        <f>SUM(H52:H58)</f>
        <v>6.6699999999999995E-2</v>
      </c>
      <c r="I51" s="99"/>
      <c r="J51" s="102">
        <f>SUM(J52:J58)</f>
        <v>6.3899999999999998E-2</v>
      </c>
      <c r="K51" s="99"/>
      <c r="L51" s="102">
        <f>SUM(L52:L58)</f>
        <v>4.6400000000000004E-2</v>
      </c>
    </row>
    <row r="52" spans="1:19" ht="25.15" customHeight="1">
      <c r="A52" s="82" t="s">
        <v>18</v>
      </c>
      <c r="B52" s="83" t="s">
        <v>59</v>
      </c>
      <c r="C52" s="84">
        <f>SUM(C53:C58)</f>
        <v>511</v>
      </c>
      <c r="D52" s="85"/>
      <c r="E52" s="84">
        <f>SUM(E53:E58)</f>
        <v>128</v>
      </c>
      <c r="F52" s="85"/>
      <c r="G52" s="84">
        <f>SUM(G53:G58)</f>
        <v>143</v>
      </c>
      <c r="H52" s="85"/>
      <c r="I52" s="84">
        <f>SUM(I53:I58)</f>
        <v>138</v>
      </c>
      <c r="J52" s="85"/>
      <c r="K52" s="84">
        <f>SUM(K53:K58)</f>
        <v>102</v>
      </c>
      <c r="L52" s="85"/>
      <c r="M52" s="26"/>
      <c r="N52" s="26"/>
      <c r="O52" s="26"/>
      <c r="P52" s="27"/>
    </row>
    <row r="53" spans="1:19">
      <c r="A53" s="108" t="s">
        <v>60</v>
      </c>
      <c r="B53" s="35" t="s">
        <v>59</v>
      </c>
      <c r="C53" s="37">
        <f t="shared" si="8"/>
        <v>10</v>
      </c>
      <c r="D53" s="38">
        <f t="shared" si="8"/>
        <v>8.9999999999999993E-3</v>
      </c>
      <c r="E53" s="45">
        <v>2</v>
      </c>
      <c r="F53" s="39">
        <f>ROUND(E53*$P53,-2)/1000000</f>
        <v>1.8E-3</v>
      </c>
      <c r="G53" s="45">
        <v>4</v>
      </c>
      <c r="H53" s="39">
        <f t="shared" si="7"/>
        <v>3.5999999999999999E-3</v>
      </c>
      <c r="I53" s="45">
        <v>3</v>
      </c>
      <c r="J53" s="39">
        <f t="shared" si="4"/>
        <v>2.7000000000000001E-3</v>
      </c>
      <c r="K53" s="45">
        <v>1</v>
      </c>
      <c r="L53" s="39">
        <f t="shared" si="5"/>
        <v>8.9999999999999998E-4</v>
      </c>
      <c r="M53" s="30">
        <v>9000</v>
      </c>
      <c r="O53" s="31">
        <f t="shared" ref="O53:O58" si="11">M53+N53</f>
        <v>9000</v>
      </c>
      <c r="P53" s="1">
        <f t="shared" ref="P53:P58" si="12">O53/C53</f>
        <v>900</v>
      </c>
    </row>
    <row r="54" spans="1:19">
      <c r="A54" s="108" t="s">
        <v>61</v>
      </c>
      <c r="B54" s="35" t="s">
        <v>59</v>
      </c>
      <c r="C54" s="37">
        <f t="shared" si="8"/>
        <v>206</v>
      </c>
      <c r="D54" s="38">
        <f t="shared" si="8"/>
        <v>9.1999999999999998E-2</v>
      </c>
      <c r="E54" s="45">
        <v>50</v>
      </c>
      <c r="F54" s="39">
        <f>ROUND(E54*$P54,-2)/1000000</f>
        <v>2.23E-2</v>
      </c>
      <c r="G54" s="45">
        <v>60</v>
      </c>
      <c r="H54" s="39">
        <f t="shared" si="7"/>
        <v>2.6800000000000001E-2</v>
      </c>
      <c r="I54" s="45">
        <v>51</v>
      </c>
      <c r="J54" s="39">
        <f t="shared" si="4"/>
        <v>2.2800000000000001E-2</v>
      </c>
      <c r="K54" s="45">
        <v>45</v>
      </c>
      <c r="L54" s="39">
        <f t="shared" si="5"/>
        <v>2.01E-2</v>
      </c>
      <c r="M54" s="30">
        <v>92000</v>
      </c>
      <c r="O54" s="31">
        <f t="shared" si="11"/>
        <v>92000</v>
      </c>
      <c r="P54" s="1">
        <f t="shared" si="12"/>
        <v>446.60194174757282</v>
      </c>
    </row>
    <row r="55" spans="1:19">
      <c r="A55" s="108" t="s">
        <v>62</v>
      </c>
      <c r="B55" s="35" t="s">
        <v>59</v>
      </c>
      <c r="C55" s="37">
        <f t="shared" si="8"/>
        <v>89</v>
      </c>
      <c r="D55" s="38">
        <f t="shared" si="8"/>
        <v>3.9800000000000002E-2</v>
      </c>
      <c r="E55" s="45">
        <v>23</v>
      </c>
      <c r="F55" s="39">
        <f>ROUND(E55*$P55,-2)/1000000</f>
        <v>1.03E-2</v>
      </c>
      <c r="G55" s="45">
        <v>27</v>
      </c>
      <c r="H55" s="39">
        <f t="shared" si="7"/>
        <v>1.21E-2</v>
      </c>
      <c r="I55" s="45">
        <v>26</v>
      </c>
      <c r="J55" s="39">
        <f t="shared" si="4"/>
        <v>1.1599999999999999E-2</v>
      </c>
      <c r="K55" s="45">
        <v>13</v>
      </c>
      <c r="L55" s="39">
        <f t="shared" si="5"/>
        <v>5.7999999999999996E-3</v>
      </c>
      <c r="M55" s="30">
        <v>39800</v>
      </c>
      <c r="O55" s="31">
        <f t="shared" si="11"/>
        <v>39800</v>
      </c>
      <c r="P55" s="1">
        <f t="shared" si="12"/>
        <v>447.19101123595505</v>
      </c>
    </row>
    <row r="56" spans="1:19">
      <c r="A56" s="108" t="s">
        <v>63</v>
      </c>
      <c r="B56" s="35" t="s">
        <v>59</v>
      </c>
      <c r="C56" s="37">
        <f t="shared" si="8"/>
        <v>6</v>
      </c>
      <c r="D56" s="38">
        <f t="shared" si="8"/>
        <v>5.3000000000000009E-3</v>
      </c>
      <c r="E56" s="45">
        <v>1</v>
      </c>
      <c r="F56" s="39">
        <f>ROUND(E56*$P56,-2)/1000000</f>
        <v>8.9999999999999998E-4</v>
      </c>
      <c r="G56" s="45">
        <v>2</v>
      </c>
      <c r="H56" s="39">
        <f t="shared" si="7"/>
        <v>1.8E-3</v>
      </c>
      <c r="I56" s="45">
        <v>2</v>
      </c>
      <c r="J56" s="39">
        <f t="shared" si="4"/>
        <v>1.8E-3</v>
      </c>
      <c r="K56" s="45">
        <v>1</v>
      </c>
      <c r="L56" s="39">
        <f>ROUND(K56*$P56,-2)/1000000-0.0001</f>
        <v>7.9999999999999993E-4</v>
      </c>
      <c r="M56" s="30">
        <v>5300</v>
      </c>
      <c r="O56" s="31">
        <f t="shared" si="11"/>
        <v>5300</v>
      </c>
      <c r="P56" s="1">
        <f t="shared" si="12"/>
        <v>883.33333333333337</v>
      </c>
    </row>
    <row r="57" spans="1:19">
      <c r="A57" s="108" t="s">
        <v>64</v>
      </c>
      <c r="B57" s="35" t="s">
        <v>59</v>
      </c>
      <c r="C57" s="37">
        <f t="shared" si="8"/>
        <v>123</v>
      </c>
      <c r="D57" s="38">
        <f t="shared" si="8"/>
        <v>5.5E-2</v>
      </c>
      <c r="E57" s="45">
        <v>34</v>
      </c>
      <c r="F57" s="39">
        <f>ROUND(E57*$P57,-2)/1000000</f>
        <v>1.52E-2</v>
      </c>
      <c r="G57" s="45">
        <v>27</v>
      </c>
      <c r="H57" s="39">
        <f t="shared" si="7"/>
        <v>1.21E-2</v>
      </c>
      <c r="I57" s="45">
        <v>32</v>
      </c>
      <c r="J57" s="39">
        <f t="shared" si="4"/>
        <v>1.43E-2</v>
      </c>
      <c r="K57" s="45">
        <v>30</v>
      </c>
      <c r="L57" s="39">
        <f t="shared" si="5"/>
        <v>1.34E-2</v>
      </c>
      <c r="M57" s="30">
        <v>55000</v>
      </c>
      <c r="O57" s="31">
        <f t="shared" si="11"/>
        <v>55000</v>
      </c>
      <c r="P57" s="1">
        <f t="shared" si="12"/>
        <v>447.15447154471542</v>
      </c>
    </row>
    <row r="58" spans="1:19">
      <c r="A58" s="108" t="s">
        <v>65</v>
      </c>
      <c r="B58" s="35" t="s">
        <v>59</v>
      </c>
      <c r="C58" s="37">
        <f t="shared" si="8"/>
        <v>77</v>
      </c>
      <c r="D58" s="38">
        <f t="shared" si="8"/>
        <v>3.44E-2</v>
      </c>
      <c r="E58" s="45">
        <v>18</v>
      </c>
      <c r="F58" s="39">
        <f>(ROUND(E58*$P58,-2)/1000000)</f>
        <v>8.0000000000000002E-3</v>
      </c>
      <c r="G58" s="45">
        <v>23</v>
      </c>
      <c r="H58" s="39">
        <f t="shared" si="7"/>
        <v>1.03E-2</v>
      </c>
      <c r="I58" s="45">
        <v>24</v>
      </c>
      <c r="J58" s="39">
        <f t="shared" si="4"/>
        <v>1.0699999999999999E-2</v>
      </c>
      <c r="K58" s="45">
        <v>12</v>
      </c>
      <c r="L58" s="39">
        <f t="shared" si="5"/>
        <v>5.4000000000000003E-3</v>
      </c>
      <c r="M58" s="30">
        <v>34400</v>
      </c>
      <c r="O58" s="31">
        <f t="shared" si="11"/>
        <v>34400</v>
      </c>
      <c r="P58" s="1">
        <f t="shared" si="12"/>
        <v>446.75324675324674</v>
      </c>
    </row>
    <row r="59" spans="1:19" ht="25.5" customHeight="1">
      <c r="A59" s="99" t="s">
        <v>66</v>
      </c>
      <c r="B59" s="34"/>
      <c r="C59" s="107"/>
      <c r="D59" s="102">
        <f>SUM(D61:D66)</f>
        <v>0.12130000000000001</v>
      </c>
      <c r="E59" s="99"/>
      <c r="F59" s="102">
        <f>SUM(F61:F66)</f>
        <v>2.7200000000000002E-2</v>
      </c>
      <c r="G59" s="99"/>
      <c r="H59" s="102">
        <f>SUM(H61:H66)</f>
        <v>4.1299999999999996E-2</v>
      </c>
      <c r="I59" s="99"/>
      <c r="J59" s="102">
        <f>SUM(J61:J66)</f>
        <v>3.2000000000000001E-2</v>
      </c>
      <c r="K59" s="99"/>
      <c r="L59" s="102">
        <f>SUM(L61:L66)</f>
        <v>2.0799999999999999E-2</v>
      </c>
    </row>
    <row r="60" spans="1:19" ht="25.15" customHeight="1">
      <c r="A60" s="82" t="s">
        <v>18</v>
      </c>
      <c r="B60" s="83" t="s">
        <v>59</v>
      </c>
      <c r="C60" s="84">
        <f>SUM(C61:C66)</f>
        <v>151</v>
      </c>
      <c r="D60" s="85"/>
      <c r="E60" s="84">
        <f>SUM(E61:E66)</f>
        <v>34</v>
      </c>
      <c r="F60" s="85"/>
      <c r="G60" s="84">
        <f>SUM(G61:G66)</f>
        <v>51</v>
      </c>
      <c r="H60" s="85"/>
      <c r="I60" s="84">
        <f>SUM(I61:I66)</f>
        <v>40</v>
      </c>
      <c r="J60" s="85"/>
      <c r="K60" s="84">
        <f>SUM(K61:K66)</f>
        <v>26</v>
      </c>
      <c r="L60" s="85"/>
      <c r="M60" s="26"/>
      <c r="N60" s="26"/>
      <c r="O60" s="26"/>
      <c r="P60" s="27"/>
      <c r="S60" s="33"/>
    </row>
    <row r="61" spans="1:19" ht="25.15" customHeight="1">
      <c r="A61" s="104" t="s">
        <v>67</v>
      </c>
      <c r="B61" s="35" t="s">
        <v>59</v>
      </c>
      <c r="C61" s="37">
        <f t="shared" si="8"/>
        <v>5</v>
      </c>
      <c r="D61" s="38">
        <f t="shared" si="8"/>
        <v>4.1000000000000003E-3</v>
      </c>
      <c r="E61" s="45">
        <v>1</v>
      </c>
      <c r="F61" s="39">
        <f t="shared" ref="F61:F66" si="13">ROUND(E61*$P61,-2)/1000000</f>
        <v>8.0000000000000004E-4</v>
      </c>
      <c r="G61" s="45">
        <v>2</v>
      </c>
      <c r="H61" s="39">
        <f>ROUND(G61*$P61,-2)/1000000+0.0001</f>
        <v>1.7000000000000001E-3</v>
      </c>
      <c r="I61" s="45">
        <v>1</v>
      </c>
      <c r="J61" s="39">
        <f t="shared" si="4"/>
        <v>8.0000000000000004E-4</v>
      </c>
      <c r="K61" s="45">
        <v>1</v>
      </c>
      <c r="L61" s="39">
        <f t="shared" si="5"/>
        <v>8.0000000000000004E-4</v>
      </c>
      <c r="M61" s="30">
        <v>4100</v>
      </c>
      <c r="O61" s="31">
        <f t="shared" ref="O61:O112" si="14">M61+N61</f>
        <v>4100</v>
      </c>
      <c r="P61" s="1">
        <f t="shared" ref="P61:P112" si="15">O61/C61</f>
        <v>820</v>
      </c>
      <c r="R61" s="8"/>
    </row>
    <row r="62" spans="1:19" ht="25.15" customHeight="1">
      <c r="A62" s="104" t="s">
        <v>68</v>
      </c>
      <c r="B62" s="35" t="s">
        <v>59</v>
      </c>
      <c r="C62" s="37">
        <f t="shared" si="8"/>
        <v>42</v>
      </c>
      <c r="D62" s="38">
        <f t="shared" si="8"/>
        <v>3.3700000000000001E-2</v>
      </c>
      <c r="E62" s="45">
        <v>8</v>
      </c>
      <c r="F62" s="39">
        <f t="shared" si="13"/>
        <v>6.4000000000000003E-3</v>
      </c>
      <c r="G62" s="45">
        <v>15</v>
      </c>
      <c r="H62" s="39">
        <f>ROUND(G62*$P62,-2)/1000000+0.0001</f>
        <v>1.21E-2</v>
      </c>
      <c r="I62" s="45">
        <v>12</v>
      </c>
      <c r="J62" s="39">
        <f t="shared" si="4"/>
        <v>9.5999999999999992E-3</v>
      </c>
      <c r="K62" s="45">
        <v>7</v>
      </c>
      <c r="L62" s="39">
        <f t="shared" si="5"/>
        <v>5.5999999999999999E-3</v>
      </c>
      <c r="M62" s="30">
        <v>33700</v>
      </c>
      <c r="O62" s="31">
        <f t="shared" si="14"/>
        <v>33700</v>
      </c>
      <c r="P62" s="1">
        <f t="shared" si="15"/>
        <v>802.38095238095241</v>
      </c>
      <c r="R62" s="8"/>
    </row>
    <row r="63" spans="1:19" ht="25.15" customHeight="1">
      <c r="A63" s="104" t="s">
        <v>69</v>
      </c>
      <c r="B63" s="35" t="s">
        <v>59</v>
      </c>
      <c r="C63" s="37">
        <f t="shared" si="8"/>
        <v>33</v>
      </c>
      <c r="D63" s="38">
        <f t="shared" si="8"/>
        <v>2.6499999999999999E-2</v>
      </c>
      <c r="E63" s="45">
        <v>6</v>
      </c>
      <c r="F63" s="39">
        <f t="shared" si="13"/>
        <v>4.7999999999999996E-3</v>
      </c>
      <c r="G63" s="45">
        <v>12</v>
      </c>
      <c r="H63" s="39">
        <f>ROUND(G63*$P63,-2)/1000000+0.0001</f>
        <v>9.6999999999999986E-3</v>
      </c>
      <c r="I63" s="45">
        <v>10</v>
      </c>
      <c r="J63" s="39">
        <f t="shared" si="4"/>
        <v>8.0000000000000002E-3</v>
      </c>
      <c r="K63" s="45">
        <v>5</v>
      </c>
      <c r="L63" s="39">
        <f t="shared" si="5"/>
        <v>4.0000000000000001E-3</v>
      </c>
      <c r="M63" s="30">
        <v>26500</v>
      </c>
      <c r="O63" s="31">
        <f t="shared" si="14"/>
        <v>26500</v>
      </c>
      <c r="P63" s="1">
        <f t="shared" si="15"/>
        <v>803.030303030303</v>
      </c>
      <c r="R63" s="8"/>
    </row>
    <row r="64" spans="1:19" ht="25.15" customHeight="1">
      <c r="A64" s="104" t="s">
        <v>70</v>
      </c>
      <c r="B64" s="35" t="s">
        <v>59</v>
      </c>
      <c r="C64" s="37">
        <f t="shared" si="8"/>
        <v>5</v>
      </c>
      <c r="D64" s="38">
        <f t="shared" si="8"/>
        <v>4.0000000000000001E-3</v>
      </c>
      <c r="E64" s="45">
        <v>1</v>
      </c>
      <c r="F64" s="39">
        <f t="shared" si="13"/>
        <v>8.0000000000000004E-4</v>
      </c>
      <c r="G64" s="45">
        <v>2</v>
      </c>
      <c r="H64" s="39">
        <f t="shared" si="7"/>
        <v>1.6000000000000001E-3</v>
      </c>
      <c r="I64" s="45">
        <v>1</v>
      </c>
      <c r="J64" s="39">
        <f t="shared" si="4"/>
        <v>8.0000000000000004E-4</v>
      </c>
      <c r="K64" s="45">
        <v>1</v>
      </c>
      <c r="L64" s="39">
        <f t="shared" si="5"/>
        <v>8.0000000000000004E-4</v>
      </c>
      <c r="M64" s="30">
        <v>4000</v>
      </c>
      <c r="O64" s="31">
        <f t="shared" si="14"/>
        <v>4000</v>
      </c>
      <c r="P64" s="1">
        <f t="shared" si="15"/>
        <v>800</v>
      </c>
      <c r="R64" s="8"/>
    </row>
    <row r="65" spans="1:18" ht="25.15" customHeight="1">
      <c r="A65" s="104" t="s">
        <v>71</v>
      </c>
      <c r="B65" s="35" t="s">
        <v>59</v>
      </c>
      <c r="C65" s="37">
        <f t="shared" si="8"/>
        <v>37</v>
      </c>
      <c r="D65" s="38">
        <f t="shared" si="8"/>
        <v>2.9699999999999997E-2</v>
      </c>
      <c r="E65" s="45">
        <v>6</v>
      </c>
      <c r="F65" s="39">
        <f t="shared" si="13"/>
        <v>4.7999999999999996E-3</v>
      </c>
      <c r="G65" s="45">
        <v>12</v>
      </c>
      <c r="H65" s="39">
        <f>ROUND(G65*$P65,-2)/1000000+0.0001</f>
        <v>9.6999999999999986E-3</v>
      </c>
      <c r="I65" s="45">
        <v>12</v>
      </c>
      <c r="J65" s="39">
        <f t="shared" si="4"/>
        <v>9.5999999999999992E-3</v>
      </c>
      <c r="K65" s="45">
        <v>7</v>
      </c>
      <c r="L65" s="39">
        <f t="shared" si="5"/>
        <v>5.5999999999999999E-3</v>
      </c>
      <c r="M65" s="30">
        <v>29700</v>
      </c>
      <c r="O65" s="31">
        <f t="shared" si="14"/>
        <v>29700</v>
      </c>
      <c r="P65" s="1">
        <f t="shared" si="15"/>
        <v>802.70270270270271</v>
      </c>
      <c r="R65" s="8"/>
    </row>
    <row r="66" spans="1:18" ht="25.15" customHeight="1">
      <c r="A66" s="104" t="s">
        <v>72</v>
      </c>
      <c r="B66" s="35" t="s">
        <v>59</v>
      </c>
      <c r="C66" s="37">
        <f t="shared" si="8"/>
        <v>29</v>
      </c>
      <c r="D66" s="38">
        <f t="shared" si="8"/>
        <v>2.3300000000000001E-2</v>
      </c>
      <c r="E66" s="45">
        <v>12</v>
      </c>
      <c r="F66" s="39">
        <f t="shared" si="13"/>
        <v>9.5999999999999992E-3</v>
      </c>
      <c r="G66" s="45">
        <v>8</v>
      </c>
      <c r="H66" s="39">
        <f>ROUND(G66*$P66,-2)/1000000+0.0001</f>
        <v>6.5000000000000006E-3</v>
      </c>
      <c r="I66" s="45">
        <v>4</v>
      </c>
      <c r="J66" s="39">
        <f t="shared" si="4"/>
        <v>3.2000000000000002E-3</v>
      </c>
      <c r="K66" s="45">
        <v>5</v>
      </c>
      <c r="L66" s="39">
        <f t="shared" si="5"/>
        <v>4.0000000000000001E-3</v>
      </c>
      <c r="M66" s="30">
        <v>23300</v>
      </c>
      <c r="O66" s="31">
        <f t="shared" si="14"/>
        <v>23300</v>
      </c>
      <c r="P66" s="1">
        <f t="shared" si="15"/>
        <v>803.44827586206895</v>
      </c>
      <c r="R66" s="8"/>
    </row>
    <row r="67" spans="1:18" ht="25.15" customHeight="1">
      <c r="A67" s="99" t="s">
        <v>73</v>
      </c>
      <c r="B67" s="34"/>
      <c r="C67" s="107"/>
      <c r="D67" s="102">
        <f>SUM(D68:D74)</f>
        <v>10.0267</v>
      </c>
      <c r="E67" s="99"/>
      <c r="F67" s="102">
        <f>SUM(F68:F74)</f>
        <v>3.8753000000000002</v>
      </c>
      <c r="G67" s="99"/>
      <c r="H67" s="102">
        <f>SUM(H68:H74)</f>
        <v>2.391</v>
      </c>
      <c r="I67" s="99"/>
      <c r="J67" s="102">
        <f>SUM(J68:J74)</f>
        <v>2.2747999999999999</v>
      </c>
      <c r="K67" s="99"/>
      <c r="L67" s="102">
        <f>SUM(L68:L74)</f>
        <v>1.4855999999999998</v>
      </c>
      <c r="O67" s="31">
        <f t="shared" si="14"/>
        <v>0</v>
      </c>
      <c r="P67" s="1" t="e">
        <f t="shared" si="15"/>
        <v>#DIV/0!</v>
      </c>
    </row>
    <row r="68" spans="1:18" ht="25.15" customHeight="1">
      <c r="A68" s="82" t="s">
        <v>18</v>
      </c>
      <c r="B68" s="83" t="s">
        <v>59</v>
      </c>
      <c r="C68" s="84">
        <f>SUM(C69:C70)</f>
        <v>2672</v>
      </c>
      <c r="D68" s="85"/>
      <c r="E68" s="84">
        <f>SUM(E69:E70)</f>
        <v>520</v>
      </c>
      <c r="F68" s="85"/>
      <c r="G68" s="84">
        <f>SUM(G69:G70)</f>
        <v>805</v>
      </c>
      <c r="H68" s="85"/>
      <c r="I68" s="84">
        <f>SUM(I69:I70)</f>
        <v>830</v>
      </c>
      <c r="J68" s="85"/>
      <c r="K68" s="84">
        <f>SUM(K69:K70)</f>
        <v>517</v>
      </c>
      <c r="L68" s="85"/>
      <c r="M68" s="26"/>
      <c r="N68" s="26"/>
      <c r="O68" s="26"/>
      <c r="P68" s="27"/>
    </row>
    <row r="69" spans="1:18" ht="25.15" customHeight="1">
      <c r="A69" s="108" t="s">
        <v>74</v>
      </c>
      <c r="B69" s="35" t="s">
        <v>19</v>
      </c>
      <c r="C69" s="37">
        <f t="shared" si="8"/>
        <v>100</v>
      </c>
      <c r="D69" s="38">
        <f t="shared" si="8"/>
        <v>0.13600000000000001</v>
      </c>
      <c r="E69" s="37">
        <v>20</v>
      </c>
      <c r="F69" s="39">
        <f>ROUND(E69*$P69,-2)/1000000</f>
        <v>2.7199999999999998E-2</v>
      </c>
      <c r="G69" s="37">
        <v>30</v>
      </c>
      <c r="H69" s="39">
        <f t="shared" si="7"/>
        <v>4.0800000000000003E-2</v>
      </c>
      <c r="I69" s="37">
        <v>30</v>
      </c>
      <c r="J69" s="39">
        <f t="shared" si="4"/>
        <v>4.0800000000000003E-2</v>
      </c>
      <c r="K69" s="37">
        <v>20</v>
      </c>
      <c r="L69" s="39">
        <f>ROUND(K69*$P69,-2)/1000000</f>
        <v>2.7199999999999998E-2</v>
      </c>
      <c r="M69" s="31">
        <v>96000</v>
      </c>
      <c r="N69" s="31">
        <v>40000</v>
      </c>
      <c r="O69" s="31">
        <f t="shared" si="14"/>
        <v>136000</v>
      </c>
      <c r="P69" s="1">
        <f t="shared" si="15"/>
        <v>1360</v>
      </c>
    </row>
    <row r="70" spans="1:18">
      <c r="A70" s="108" t="s">
        <v>75</v>
      </c>
      <c r="B70" s="35" t="s">
        <v>19</v>
      </c>
      <c r="C70" s="37">
        <f t="shared" si="8"/>
        <v>2572</v>
      </c>
      <c r="D70" s="38">
        <f t="shared" si="8"/>
        <v>2.8712</v>
      </c>
      <c r="E70" s="37">
        <v>500</v>
      </c>
      <c r="F70" s="39">
        <f>ROUND(E70*$P70,-2)/1000000</f>
        <v>0.55820000000000003</v>
      </c>
      <c r="G70" s="37">
        <v>775</v>
      </c>
      <c r="H70" s="39">
        <f t="shared" si="7"/>
        <v>0.86519999999999997</v>
      </c>
      <c r="I70" s="37">
        <v>800</v>
      </c>
      <c r="J70" s="39">
        <f>ROUND(I70*$P70,-2)/1000000-0.0001</f>
        <v>0.89300000000000002</v>
      </c>
      <c r="K70" s="37">
        <v>497</v>
      </c>
      <c r="L70" s="39">
        <f>ROUND(K70*$P70,-2)/1000000</f>
        <v>0.55479999999999996</v>
      </c>
      <c r="M70" s="31">
        <v>1841800</v>
      </c>
      <c r="N70" s="31">
        <v>1029400</v>
      </c>
      <c r="O70" s="31">
        <f t="shared" si="14"/>
        <v>2871200</v>
      </c>
      <c r="P70" s="1">
        <f t="shared" si="15"/>
        <v>1116.329704510109</v>
      </c>
    </row>
    <row r="71" spans="1:18" ht="25.15" customHeight="1">
      <c r="A71" s="89" t="s">
        <v>20</v>
      </c>
      <c r="B71" s="90" t="s">
        <v>21</v>
      </c>
      <c r="C71" s="91">
        <f>C72</f>
        <v>2572</v>
      </c>
      <c r="D71" s="92"/>
      <c r="E71" s="91">
        <f>E72</f>
        <v>500</v>
      </c>
      <c r="F71" s="92"/>
      <c r="G71" s="91">
        <f>G72</f>
        <v>825</v>
      </c>
      <c r="H71" s="92"/>
      <c r="I71" s="91">
        <f>I72</f>
        <v>745</v>
      </c>
      <c r="J71" s="92"/>
      <c r="K71" s="91">
        <f>K72</f>
        <v>502</v>
      </c>
      <c r="L71" s="92"/>
      <c r="M71" s="26"/>
      <c r="N71" s="26"/>
      <c r="O71" s="31">
        <f t="shared" si="14"/>
        <v>0</v>
      </c>
      <c r="P71" s="1">
        <f t="shared" si="15"/>
        <v>0</v>
      </c>
    </row>
    <row r="72" spans="1:18" s="40" customFormat="1" ht="48">
      <c r="A72" s="36" t="s">
        <v>76</v>
      </c>
      <c r="B72" s="35" t="s">
        <v>21</v>
      </c>
      <c r="C72" s="37">
        <f t="shared" si="8"/>
        <v>2572</v>
      </c>
      <c r="D72" s="38">
        <f t="shared" si="8"/>
        <v>4.6295999999999999</v>
      </c>
      <c r="E72" s="37">
        <v>500</v>
      </c>
      <c r="F72" s="39">
        <f>(ROUND(E72*$P72,-2)/1000000)</f>
        <v>0.9</v>
      </c>
      <c r="G72" s="37">
        <v>825</v>
      </c>
      <c r="H72" s="39">
        <f t="shared" si="7"/>
        <v>1.4850000000000001</v>
      </c>
      <c r="I72" s="37">
        <v>745</v>
      </c>
      <c r="J72" s="39">
        <f t="shared" si="4"/>
        <v>1.341</v>
      </c>
      <c r="K72" s="37">
        <v>502</v>
      </c>
      <c r="L72" s="39">
        <f>ROUND(K72*$P72,-2)/1000000</f>
        <v>0.90359999999999996</v>
      </c>
      <c r="M72" s="40">
        <v>4629600</v>
      </c>
      <c r="O72" s="31">
        <f t="shared" si="14"/>
        <v>4629600</v>
      </c>
      <c r="P72" s="1">
        <f t="shared" si="15"/>
        <v>1800</v>
      </c>
    </row>
    <row r="73" spans="1:18" s="41" customFormat="1" ht="84.4" customHeight="1">
      <c r="A73" s="36" t="s">
        <v>77</v>
      </c>
      <c r="B73" s="35" t="s">
        <v>34</v>
      </c>
      <c r="C73" s="37">
        <f t="shared" si="8"/>
        <v>2572</v>
      </c>
      <c r="D73" s="38">
        <f t="shared" si="8"/>
        <v>0.74590000000000001</v>
      </c>
      <c r="E73" s="37">
        <v>2572</v>
      </c>
      <c r="F73" s="39">
        <v>0.74590000000000001</v>
      </c>
      <c r="G73" s="37"/>
      <c r="H73" s="37"/>
      <c r="I73" s="37"/>
      <c r="J73" s="39"/>
      <c r="K73" s="37"/>
      <c r="L73" s="39">
        <f>ROUND(K73*$P73,-2)/1000000</f>
        <v>0</v>
      </c>
      <c r="O73" s="42">
        <f t="shared" si="14"/>
        <v>0</v>
      </c>
      <c r="P73" s="41">
        <f t="shared" si="15"/>
        <v>0</v>
      </c>
    </row>
    <row r="74" spans="1:18" ht="25.15" customHeight="1">
      <c r="A74" s="108" t="s">
        <v>78</v>
      </c>
      <c r="B74" s="35" t="s">
        <v>34</v>
      </c>
      <c r="C74" s="37">
        <v>14</v>
      </c>
      <c r="D74" s="38">
        <f t="shared" si="8"/>
        <v>1.6439999999999999</v>
      </c>
      <c r="E74" s="39">
        <v>14</v>
      </c>
      <c r="F74" s="39">
        <v>1.6439999999999999</v>
      </c>
      <c r="G74" s="37"/>
      <c r="H74" s="37"/>
      <c r="I74" s="37"/>
      <c r="J74" s="39"/>
      <c r="K74" s="37"/>
      <c r="L74" s="39"/>
      <c r="O74" s="31"/>
    </row>
    <row r="75" spans="1:18" ht="25.15" customHeight="1">
      <c r="A75" s="82" t="s">
        <v>18</v>
      </c>
      <c r="B75" s="83" t="s">
        <v>19</v>
      </c>
      <c r="C75" s="84">
        <f t="shared" ref="C75:L75" si="16">C76</f>
        <v>65</v>
      </c>
      <c r="D75" s="85">
        <f t="shared" si="16"/>
        <v>0.15479999999999999</v>
      </c>
      <c r="E75" s="84">
        <f t="shared" si="16"/>
        <v>12</v>
      </c>
      <c r="F75" s="85">
        <f t="shared" si="16"/>
        <v>2.86E-2</v>
      </c>
      <c r="G75" s="84">
        <f t="shared" si="16"/>
        <v>21</v>
      </c>
      <c r="H75" s="85">
        <f t="shared" si="16"/>
        <v>0.05</v>
      </c>
      <c r="I75" s="84">
        <f t="shared" si="16"/>
        <v>20</v>
      </c>
      <c r="J75" s="85">
        <f t="shared" si="16"/>
        <v>4.7600000000000003E-2</v>
      </c>
      <c r="K75" s="84">
        <f t="shared" si="16"/>
        <v>12</v>
      </c>
      <c r="L75" s="85">
        <f t="shared" si="16"/>
        <v>2.86E-2</v>
      </c>
      <c r="M75" s="26"/>
      <c r="N75" s="26"/>
      <c r="O75" s="26"/>
      <c r="P75" s="27"/>
    </row>
    <row r="76" spans="1:18">
      <c r="A76" s="108" t="s">
        <v>79</v>
      </c>
      <c r="B76" s="35" t="s">
        <v>19</v>
      </c>
      <c r="C76" s="37">
        <f>E76+G76+I76+K76</f>
        <v>65</v>
      </c>
      <c r="D76" s="38">
        <f t="shared" si="8"/>
        <v>0.15479999999999999</v>
      </c>
      <c r="E76" s="37">
        <v>12</v>
      </c>
      <c r="F76" s="39">
        <f>ROUND(E76*$P76,-2)/1000000</f>
        <v>2.86E-2</v>
      </c>
      <c r="G76" s="37">
        <v>21</v>
      </c>
      <c r="H76" s="39">
        <f>ROUND(G76*$P76,-2)/1000000</f>
        <v>0.05</v>
      </c>
      <c r="I76" s="37">
        <v>20</v>
      </c>
      <c r="J76" s="39">
        <f>ROUND(I76*$P76,-2)/1000000</f>
        <v>4.7600000000000003E-2</v>
      </c>
      <c r="K76" s="37">
        <v>12</v>
      </c>
      <c r="L76" s="39">
        <f>ROUND(K76*$P76,-2)/1000000</f>
        <v>2.86E-2</v>
      </c>
      <c r="M76" s="30">
        <v>154800</v>
      </c>
      <c r="N76" s="30"/>
      <c r="O76" s="31">
        <f>M76+N76</f>
        <v>154800</v>
      </c>
      <c r="P76" s="1">
        <f>O76/C76</f>
        <v>2381.5384615384614</v>
      </c>
    </row>
    <row r="77" spans="1:18">
      <c r="A77" s="110" t="s">
        <v>80</v>
      </c>
      <c r="B77" s="34"/>
      <c r="C77" s="107">
        <f t="shared" si="8"/>
        <v>0</v>
      </c>
      <c r="D77" s="102">
        <f>D78+D85</f>
        <v>9.2135999999999996</v>
      </c>
      <c r="E77" s="99"/>
      <c r="F77" s="102">
        <f>F78+F85</f>
        <v>1.4671000000000001</v>
      </c>
      <c r="G77" s="99"/>
      <c r="H77" s="102">
        <f>H78+H85</f>
        <v>2.7127000000000003</v>
      </c>
      <c r="I77" s="99"/>
      <c r="J77" s="102">
        <f>J78+J85</f>
        <v>3.5558000000000001</v>
      </c>
      <c r="K77" s="99"/>
      <c r="L77" s="102">
        <f>L78+L85</f>
        <v>1.478</v>
      </c>
      <c r="O77" s="31">
        <f t="shared" si="14"/>
        <v>0</v>
      </c>
      <c r="P77" s="1" t="e">
        <f t="shared" si="15"/>
        <v>#DIV/0!</v>
      </c>
    </row>
    <row r="78" spans="1:18">
      <c r="A78" s="111" t="s">
        <v>81</v>
      </c>
      <c r="B78" s="112"/>
      <c r="C78" s="113"/>
      <c r="D78" s="114">
        <f>SUM(D79:D84)</f>
        <v>6.2037999999999993</v>
      </c>
      <c r="E78" s="115"/>
      <c r="F78" s="114">
        <f>SUM(F79:F84)</f>
        <v>0.76160000000000005</v>
      </c>
      <c r="G78" s="115"/>
      <c r="H78" s="114">
        <f>SUM(H79:H84)</f>
        <v>1.9046000000000003</v>
      </c>
      <c r="I78" s="115"/>
      <c r="J78" s="114">
        <f>SUM(J79:J84)</f>
        <v>2.7652000000000001</v>
      </c>
      <c r="K78" s="115"/>
      <c r="L78" s="114">
        <f>SUM(L79:L84)</f>
        <v>0.77239999999999998</v>
      </c>
      <c r="O78" s="31"/>
    </row>
    <row r="79" spans="1:18" ht="25.15" customHeight="1">
      <c r="A79" s="82" t="s">
        <v>18</v>
      </c>
      <c r="B79" s="83" t="s">
        <v>19</v>
      </c>
      <c r="C79" s="84">
        <f>C80</f>
        <v>4728</v>
      </c>
      <c r="D79" s="85"/>
      <c r="E79" s="84">
        <f>E80</f>
        <v>843</v>
      </c>
      <c r="F79" s="85"/>
      <c r="G79" s="84">
        <f>G80</f>
        <v>1531</v>
      </c>
      <c r="H79" s="85"/>
      <c r="I79" s="84">
        <f>I80</f>
        <v>1471</v>
      </c>
      <c r="J79" s="85"/>
      <c r="K79" s="84">
        <f>K80</f>
        <v>883</v>
      </c>
      <c r="L79" s="85"/>
      <c r="M79" s="26"/>
      <c r="N79" s="26"/>
      <c r="O79" s="26"/>
      <c r="P79" s="27"/>
    </row>
    <row r="80" spans="1:18">
      <c r="A80" s="44" t="s">
        <v>82</v>
      </c>
      <c r="B80" s="43" t="s">
        <v>19</v>
      </c>
      <c r="C80" s="37">
        <f t="shared" si="8"/>
        <v>4728</v>
      </c>
      <c r="D80" s="38">
        <f t="shared" si="8"/>
        <v>1.5373999999999999</v>
      </c>
      <c r="E80" s="45">
        <v>843</v>
      </c>
      <c r="F80" s="39">
        <f>ROUND(E80*$P80,-2)/1000000+0.0001</f>
        <v>0.2742</v>
      </c>
      <c r="G80" s="45">
        <v>1531</v>
      </c>
      <c r="H80" s="39">
        <f>ROUND(G80*$P80,-2)/1000000</f>
        <v>0.49780000000000002</v>
      </c>
      <c r="I80" s="45">
        <v>1471</v>
      </c>
      <c r="J80" s="39">
        <f t="shared" si="4"/>
        <v>0.4783</v>
      </c>
      <c r="K80" s="45">
        <v>883</v>
      </c>
      <c r="L80" s="39">
        <f>(ROUND(K80*$P80,-2)/1000000)</f>
        <v>0.28710000000000002</v>
      </c>
      <c r="M80" s="30">
        <v>494400</v>
      </c>
      <c r="N80" s="30">
        <f>773000+270000</f>
        <v>1043000</v>
      </c>
      <c r="O80" s="31">
        <f>M80+N80</f>
        <v>1537400</v>
      </c>
      <c r="P80" s="1">
        <f t="shared" si="15"/>
        <v>325.16920473773268</v>
      </c>
    </row>
    <row r="81" spans="1:17" ht="25.15" customHeight="1">
      <c r="A81" s="89" t="s">
        <v>20</v>
      </c>
      <c r="B81" s="90" t="s">
        <v>21</v>
      </c>
      <c r="C81" s="91">
        <f>C82</f>
        <v>2450</v>
      </c>
      <c r="D81" s="92"/>
      <c r="E81" s="91">
        <f>E82</f>
        <v>488</v>
      </c>
      <c r="F81" s="92"/>
      <c r="G81" s="91">
        <f>G82</f>
        <v>738</v>
      </c>
      <c r="H81" s="92"/>
      <c r="I81" s="91">
        <f>I82</f>
        <v>738</v>
      </c>
      <c r="J81" s="92"/>
      <c r="K81" s="91">
        <f>K82</f>
        <v>486</v>
      </c>
      <c r="L81" s="92"/>
      <c r="M81" s="26"/>
      <c r="N81" s="26"/>
      <c r="O81" s="31">
        <f t="shared" si="14"/>
        <v>0</v>
      </c>
      <c r="P81" s="1">
        <f t="shared" si="15"/>
        <v>0</v>
      </c>
    </row>
    <row r="82" spans="1:17" s="41" customFormat="1" ht="52.9" customHeight="1">
      <c r="A82" s="44" t="s">
        <v>83</v>
      </c>
      <c r="B82" s="35" t="s">
        <v>21</v>
      </c>
      <c r="C82" s="37">
        <f t="shared" si="8"/>
        <v>2450</v>
      </c>
      <c r="D82" s="38">
        <f t="shared" si="8"/>
        <v>2.4464999999999999</v>
      </c>
      <c r="E82" s="45">
        <v>488</v>
      </c>
      <c r="F82" s="39">
        <f>ROUND(E82*$P82,-2)/1000000+0.0001</f>
        <v>0.4874</v>
      </c>
      <c r="G82" s="45">
        <v>738</v>
      </c>
      <c r="H82" s="39">
        <f>ROUND(G82*$P82,-2)/1000000</f>
        <v>0.7369</v>
      </c>
      <c r="I82" s="45">
        <v>738</v>
      </c>
      <c r="J82" s="39">
        <f t="shared" si="4"/>
        <v>0.7369</v>
      </c>
      <c r="K82" s="45">
        <v>486</v>
      </c>
      <c r="L82" s="39">
        <f>ROUND(K82*$P82,-2)/1000000</f>
        <v>0.48530000000000001</v>
      </c>
      <c r="M82" s="41">
        <v>2446500</v>
      </c>
      <c r="O82" s="42">
        <f t="shared" si="14"/>
        <v>2446500</v>
      </c>
      <c r="P82" s="41">
        <f t="shared" si="15"/>
        <v>998.57142857142856</v>
      </c>
      <c r="Q82" s="46"/>
    </row>
    <row r="83" spans="1:17" ht="61.15" customHeight="1">
      <c r="A83" s="44" t="s">
        <v>84</v>
      </c>
      <c r="B83" s="35" t="s">
        <v>85</v>
      </c>
      <c r="C83" s="37">
        <f t="shared" si="8"/>
        <v>2310</v>
      </c>
      <c r="D83" s="38">
        <f t="shared" si="8"/>
        <v>0.66990000000000005</v>
      </c>
      <c r="E83" s="45"/>
      <c r="F83" s="39">
        <f>ROUND(E83*$P83,-2)/1000000</f>
        <v>0</v>
      </c>
      <c r="G83" s="37">
        <v>2310</v>
      </c>
      <c r="H83" s="39">
        <v>0.66990000000000005</v>
      </c>
      <c r="I83" s="37"/>
      <c r="J83" s="39"/>
      <c r="K83" s="45"/>
      <c r="L83" s="39">
        <f>ROUND(K83*$P83,-2)/1000000</f>
        <v>0</v>
      </c>
      <c r="O83" s="31">
        <f t="shared" si="14"/>
        <v>0</v>
      </c>
      <c r="P83" s="1">
        <f t="shared" si="15"/>
        <v>0</v>
      </c>
    </row>
    <row r="84" spans="1:17" ht="48">
      <c r="A84" s="36" t="s">
        <v>86</v>
      </c>
      <c r="B84" s="35" t="s">
        <v>87</v>
      </c>
      <c r="C84" s="116">
        <f t="shared" si="8"/>
        <v>31000</v>
      </c>
      <c r="D84" s="38">
        <f t="shared" si="8"/>
        <v>1.55</v>
      </c>
      <c r="E84" s="45"/>
      <c r="F84" s="45"/>
      <c r="G84" s="45"/>
      <c r="H84" s="117"/>
      <c r="I84" s="45">
        <v>31000</v>
      </c>
      <c r="J84" s="117">
        <v>1.55</v>
      </c>
      <c r="K84" s="45"/>
      <c r="L84" s="39">
        <f>ROUND(K84*$P84,-2)/1000000</f>
        <v>0</v>
      </c>
      <c r="O84" s="31">
        <f t="shared" si="14"/>
        <v>0</v>
      </c>
      <c r="P84" s="1">
        <f t="shared" si="15"/>
        <v>0</v>
      </c>
    </row>
    <row r="85" spans="1:17" s="32" customFormat="1" ht="25.15" customHeight="1">
      <c r="A85" s="111" t="s">
        <v>88</v>
      </c>
      <c r="B85" s="118"/>
      <c r="C85" s="119"/>
      <c r="D85" s="120">
        <f>SUM(D86:D89)</f>
        <v>3.0097999999999998</v>
      </c>
      <c r="E85" s="121"/>
      <c r="F85" s="120">
        <f>SUM(F86:F89)</f>
        <v>0.70550000000000002</v>
      </c>
      <c r="G85" s="121"/>
      <c r="H85" s="120">
        <f>SUM(H86:H89)</f>
        <v>0.80810000000000004</v>
      </c>
      <c r="I85" s="121"/>
      <c r="J85" s="120">
        <f>SUM(J86:J89)</f>
        <v>0.79059999999999997</v>
      </c>
      <c r="K85" s="121"/>
      <c r="L85" s="120">
        <f>SUM(L86:L89)</f>
        <v>0.7056</v>
      </c>
      <c r="O85" s="31">
        <f t="shared" si="14"/>
        <v>0</v>
      </c>
      <c r="P85" s="1" t="e">
        <f t="shared" si="15"/>
        <v>#DIV/0!</v>
      </c>
    </row>
    <row r="86" spans="1:17" ht="25.15" customHeight="1">
      <c r="A86" s="82" t="s">
        <v>18</v>
      </c>
      <c r="B86" s="83" t="s">
        <v>19</v>
      </c>
      <c r="C86" s="84">
        <f>C87</f>
        <v>1500</v>
      </c>
      <c r="D86" s="85"/>
      <c r="E86" s="84">
        <f>E87</f>
        <v>350</v>
      </c>
      <c r="F86" s="85"/>
      <c r="G86" s="84">
        <f>G87</f>
        <v>410</v>
      </c>
      <c r="H86" s="85"/>
      <c r="I86" s="84">
        <f>I87</f>
        <v>390</v>
      </c>
      <c r="J86" s="85"/>
      <c r="K86" s="84">
        <f>K87</f>
        <v>350</v>
      </c>
      <c r="L86" s="85"/>
      <c r="M86" s="26"/>
      <c r="N86" s="26"/>
      <c r="O86" s="26"/>
      <c r="P86" s="27"/>
    </row>
    <row r="87" spans="1:17" ht="25.15" customHeight="1">
      <c r="A87" s="108" t="s">
        <v>89</v>
      </c>
      <c r="B87" s="35" t="s">
        <v>19</v>
      </c>
      <c r="C87" s="116">
        <f t="shared" si="8"/>
        <v>1500</v>
      </c>
      <c r="D87" s="38">
        <f t="shared" si="8"/>
        <v>1.3145</v>
      </c>
      <c r="E87" s="45">
        <v>350</v>
      </c>
      <c r="F87" s="39">
        <f t="shared" ref="F87:L87" si="17">ROUND(E87*$P87,-2)/1000000</f>
        <v>0.30669999999999997</v>
      </c>
      <c r="G87" s="45">
        <v>410</v>
      </c>
      <c r="H87" s="39">
        <f t="shared" si="17"/>
        <v>0.35930000000000001</v>
      </c>
      <c r="I87" s="45">
        <v>390</v>
      </c>
      <c r="J87" s="39">
        <f t="shared" si="17"/>
        <v>0.34179999999999999</v>
      </c>
      <c r="K87" s="45">
        <v>350</v>
      </c>
      <c r="L87" s="39">
        <f t="shared" si="17"/>
        <v>0.30669999999999997</v>
      </c>
      <c r="M87" s="1">
        <v>1314500</v>
      </c>
      <c r="O87" s="31">
        <f>M87+N87</f>
        <v>1314500</v>
      </c>
      <c r="P87" s="1">
        <f t="shared" si="15"/>
        <v>876.33333333333337</v>
      </c>
    </row>
    <row r="88" spans="1:17" ht="25.15" customHeight="1">
      <c r="A88" s="89" t="s">
        <v>20</v>
      </c>
      <c r="B88" s="90" t="s">
        <v>21</v>
      </c>
      <c r="C88" s="91">
        <f>C89</f>
        <v>3400</v>
      </c>
      <c r="D88" s="92"/>
      <c r="E88" s="91">
        <f>E89</f>
        <v>800</v>
      </c>
      <c r="F88" s="92"/>
      <c r="G88" s="91">
        <f>G89</f>
        <v>900</v>
      </c>
      <c r="H88" s="92"/>
      <c r="I88" s="91">
        <f>I89</f>
        <v>900</v>
      </c>
      <c r="J88" s="92"/>
      <c r="K88" s="91">
        <f>K89</f>
        <v>800</v>
      </c>
      <c r="L88" s="92"/>
      <c r="M88" s="26"/>
      <c r="N88" s="26"/>
      <c r="O88" s="31">
        <f>M88+N88</f>
        <v>0</v>
      </c>
      <c r="P88" s="1">
        <f t="shared" si="15"/>
        <v>0</v>
      </c>
    </row>
    <row r="89" spans="1:17" ht="25.15" customHeight="1">
      <c r="A89" s="36" t="s">
        <v>90</v>
      </c>
      <c r="B89" s="35" t="s">
        <v>21</v>
      </c>
      <c r="C89" s="116">
        <f t="shared" si="8"/>
        <v>3400</v>
      </c>
      <c r="D89" s="38">
        <f t="shared" si="8"/>
        <v>1.6952999999999998</v>
      </c>
      <c r="E89" s="45">
        <v>800</v>
      </c>
      <c r="F89" s="39">
        <f>(ROUND(E89*$P89,-2)/1000000)-0.0001</f>
        <v>0.39879999999999999</v>
      </c>
      <c r="G89" s="45">
        <v>900</v>
      </c>
      <c r="H89" s="39">
        <f>ROUND(G89*$P89,-2)/1000000</f>
        <v>0.44879999999999998</v>
      </c>
      <c r="I89" s="45">
        <v>900</v>
      </c>
      <c r="J89" s="39">
        <f>ROUND(I89*$P89,-2)/1000000</f>
        <v>0.44879999999999998</v>
      </c>
      <c r="K89" s="45">
        <v>800</v>
      </c>
      <c r="L89" s="39">
        <f>ROUND(K89*$P89,-2)/1000000</f>
        <v>0.39889999999999998</v>
      </c>
      <c r="M89" s="1">
        <v>1695300</v>
      </c>
      <c r="O89" s="31">
        <f t="shared" si="14"/>
        <v>1695300</v>
      </c>
      <c r="P89" s="1">
        <f t="shared" si="15"/>
        <v>498.61764705882354</v>
      </c>
    </row>
    <row r="90" spans="1:17" s="30" customFormat="1" ht="25.15" customHeight="1">
      <c r="A90" s="107" t="s">
        <v>91</v>
      </c>
      <c r="B90" s="122"/>
      <c r="C90" s="107"/>
      <c r="D90" s="102">
        <f>SUM(D91:D95)</f>
        <v>3.6790000000000003</v>
      </c>
      <c r="E90" s="107"/>
      <c r="F90" s="102">
        <f>SUM(F91:F95)</f>
        <v>2.2420999999999998</v>
      </c>
      <c r="G90" s="107"/>
      <c r="H90" s="102">
        <f>SUM(H91:H95)</f>
        <v>0.61410000000000009</v>
      </c>
      <c r="I90" s="107"/>
      <c r="J90" s="102">
        <f>SUM(J91:J95)</f>
        <v>0.59010000000000007</v>
      </c>
      <c r="K90" s="107"/>
      <c r="L90" s="102">
        <f>SUM(L91:L95)</f>
        <v>0.23269999999999999</v>
      </c>
      <c r="O90" s="31">
        <f t="shared" si="14"/>
        <v>0</v>
      </c>
      <c r="P90" s="1" t="e">
        <f t="shared" si="15"/>
        <v>#DIV/0!</v>
      </c>
    </row>
    <row r="91" spans="1:17" ht="25.15" customHeight="1">
      <c r="A91" s="89" t="s">
        <v>20</v>
      </c>
      <c r="B91" s="90" t="s">
        <v>21</v>
      </c>
      <c r="C91" s="91">
        <f>C92</f>
        <v>600</v>
      </c>
      <c r="D91" s="92"/>
      <c r="E91" s="91">
        <f>E92</f>
        <v>80</v>
      </c>
      <c r="F91" s="92"/>
      <c r="G91" s="91">
        <f>G92</f>
        <v>220</v>
      </c>
      <c r="H91" s="92"/>
      <c r="I91" s="91">
        <f>I92</f>
        <v>200</v>
      </c>
      <c r="J91" s="92"/>
      <c r="K91" s="91">
        <f>K92</f>
        <v>100</v>
      </c>
      <c r="L91" s="92"/>
      <c r="M91" s="26"/>
      <c r="N91" s="26"/>
      <c r="O91" s="31">
        <f t="shared" si="14"/>
        <v>0</v>
      </c>
      <c r="P91" s="1">
        <f t="shared" si="15"/>
        <v>0</v>
      </c>
    </row>
    <row r="92" spans="1:17" s="47" customFormat="1" ht="25.15" customHeight="1">
      <c r="A92" s="123" t="s">
        <v>92</v>
      </c>
      <c r="B92" s="124" t="s">
        <v>21</v>
      </c>
      <c r="C92" s="37">
        <f>E92+G92+I92+K92</f>
        <v>600</v>
      </c>
      <c r="D92" s="38">
        <f t="shared" si="8"/>
        <v>0.72</v>
      </c>
      <c r="E92" s="37">
        <v>80</v>
      </c>
      <c r="F92" s="39">
        <f t="shared" ref="F92:H93" si="18">ROUND(E92*$P92,-2)/1000000</f>
        <v>9.6000000000000002E-2</v>
      </c>
      <c r="G92" s="37">
        <v>220</v>
      </c>
      <c r="H92" s="39">
        <f t="shared" si="18"/>
        <v>0.26400000000000001</v>
      </c>
      <c r="I92" s="37">
        <v>200</v>
      </c>
      <c r="J92" s="39">
        <f>ROUND(I92*$P92,-2)/1000000</f>
        <v>0.24</v>
      </c>
      <c r="K92" s="37">
        <v>100</v>
      </c>
      <c r="L92" s="39">
        <f>ROUND(K92*$P92,-2)/1000000</f>
        <v>0.12</v>
      </c>
      <c r="M92" s="47">
        <v>720000</v>
      </c>
      <c r="O92" s="31">
        <f t="shared" si="14"/>
        <v>720000</v>
      </c>
      <c r="P92" s="1">
        <f t="shared" si="15"/>
        <v>1200</v>
      </c>
    </row>
    <row r="93" spans="1:17" s="30" customFormat="1" ht="25.5" customHeight="1">
      <c r="A93" s="123" t="s">
        <v>93</v>
      </c>
      <c r="B93" s="124" t="s">
        <v>19</v>
      </c>
      <c r="C93" s="37">
        <f>E93+G93+I93+K93</f>
        <v>518</v>
      </c>
      <c r="D93" s="38">
        <f t="shared" si="8"/>
        <v>1.0074000000000001</v>
      </c>
      <c r="E93" s="37">
        <v>100</v>
      </c>
      <c r="F93" s="39">
        <f>(ROUND(E93*$P93,-2)/1000000)</f>
        <v>0.19450000000000001</v>
      </c>
      <c r="G93" s="37">
        <v>180</v>
      </c>
      <c r="H93" s="39">
        <f t="shared" si="18"/>
        <v>0.35010000000000002</v>
      </c>
      <c r="I93" s="37">
        <v>180</v>
      </c>
      <c r="J93" s="39">
        <f>ROUND(I93*$P93,-2)/1000000</f>
        <v>0.35010000000000002</v>
      </c>
      <c r="K93" s="37">
        <v>58</v>
      </c>
      <c r="L93" s="39">
        <f>ROUND(K93*$P93,-2)/1000000-0.0001</f>
        <v>0.11269999999999999</v>
      </c>
      <c r="M93" s="30">
        <v>206400</v>
      </c>
      <c r="N93" s="30">
        <v>801000</v>
      </c>
      <c r="O93" s="31">
        <f t="shared" si="14"/>
        <v>1007400</v>
      </c>
      <c r="P93" s="1">
        <f t="shared" si="15"/>
        <v>1944.7876447876447</v>
      </c>
    </row>
    <row r="94" spans="1:17" s="30" customFormat="1" ht="25.15" customHeight="1">
      <c r="A94" s="123" t="s">
        <v>94</v>
      </c>
      <c r="B94" s="124" t="s">
        <v>34</v>
      </c>
      <c r="C94" s="37">
        <f t="shared" si="8"/>
        <v>120</v>
      </c>
      <c r="D94" s="38">
        <f t="shared" si="8"/>
        <v>0.4516</v>
      </c>
      <c r="E94" s="37">
        <v>120</v>
      </c>
      <c r="F94" s="39">
        <v>0.4516</v>
      </c>
      <c r="G94" s="37"/>
      <c r="H94" s="39"/>
      <c r="I94" s="37">
        <v>0</v>
      </c>
      <c r="J94" s="39">
        <f>ROUND(I94*$P94,-2)/1000000</f>
        <v>0</v>
      </c>
      <c r="K94" s="37">
        <v>0</v>
      </c>
      <c r="L94" s="39">
        <f>ROUND(K94*$P94,-2)/1000000</f>
        <v>0</v>
      </c>
      <c r="O94" s="31">
        <f t="shared" si="14"/>
        <v>0</v>
      </c>
      <c r="P94" s="1">
        <f t="shared" si="15"/>
        <v>0</v>
      </c>
    </row>
    <row r="95" spans="1:17" s="30" customFormat="1" ht="25.15" customHeight="1">
      <c r="A95" s="123" t="s">
        <v>95</v>
      </c>
      <c r="B95" s="124" t="s">
        <v>96</v>
      </c>
      <c r="C95" s="37">
        <f t="shared" si="8"/>
        <v>1</v>
      </c>
      <c r="D95" s="38">
        <f t="shared" si="8"/>
        <v>1.5</v>
      </c>
      <c r="E95" s="37">
        <v>1</v>
      </c>
      <c r="F95" s="39">
        <v>1.5</v>
      </c>
      <c r="G95" s="37"/>
      <c r="H95" s="39"/>
      <c r="I95" s="37"/>
      <c r="J95" s="39"/>
      <c r="K95" s="37"/>
      <c r="L95" s="39"/>
      <c r="O95" s="31">
        <f t="shared" si="14"/>
        <v>0</v>
      </c>
      <c r="P95" s="1">
        <f t="shared" si="15"/>
        <v>0</v>
      </c>
    </row>
    <row r="96" spans="1:17" s="30" customFormat="1" ht="25.15" customHeight="1">
      <c r="A96" s="107" t="s">
        <v>97</v>
      </c>
      <c r="B96" s="125"/>
      <c r="C96" s="101"/>
      <c r="D96" s="102">
        <f>SUM(D98:D99)</f>
        <v>28.138300000000001</v>
      </c>
      <c r="E96" s="101"/>
      <c r="F96" s="102">
        <f>SUM(F98:F99)</f>
        <v>7.4978999999999996</v>
      </c>
      <c r="G96" s="101"/>
      <c r="H96" s="102">
        <f>SUM(H98:H99)</f>
        <v>6.8739999999999997</v>
      </c>
      <c r="I96" s="101"/>
      <c r="J96" s="102">
        <f>SUM(J98:J99)</f>
        <v>6.89</v>
      </c>
      <c r="K96" s="101"/>
      <c r="L96" s="102">
        <f>SUM(L98:L99)</f>
        <v>6.8764000000000003</v>
      </c>
      <c r="O96" s="31">
        <f t="shared" si="14"/>
        <v>0</v>
      </c>
      <c r="P96" s="1" t="e">
        <f t="shared" si="15"/>
        <v>#DIV/0!</v>
      </c>
    </row>
    <row r="97" spans="1:17" s="30" customFormat="1" ht="25.15" customHeight="1">
      <c r="A97" s="89" t="s">
        <v>20</v>
      </c>
      <c r="B97" s="90" t="s">
        <v>21</v>
      </c>
      <c r="C97" s="91">
        <f>C98</f>
        <v>34408</v>
      </c>
      <c r="D97" s="92"/>
      <c r="E97" s="91">
        <f>E98</f>
        <v>8594</v>
      </c>
      <c r="F97" s="92"/>
      <c r="G97" s="91">
        <f>G98</f>
        <v>8597</v>
      </c>
      <c r="H97" s="92"/>
      <c r="I97" s="91">
        <f>I98</f>
        <v>8617</v>
      </c>
      <c r="J97" s="92"/>
      <c r="K97" s="91">
        <f>K98</f>
        <v>8600</v>
      </c>
      <c r="L97" s="92"/>
      <c r="O97" s="31">
        <f t="shared" si="14"/>
        <v>0</v>
      </c>
      <c r="P97" s="1">
        <f t="shared" si="15"/>
        <v>0</v>
      </c>
    </row>
    <row r="98" spans="1:17" s="30" customFormat="1" ht="25.15" customHeight="1">
      <c r="A98" s="123" t="s">
        <v>98</v>
      </c>
      <c r="B98" s="124" t="s">
        <v>21</v>
      </c>
      <c r="C98" s="37">
        <f t="shared" si="8"/>
        <v>34408</v>
      </c>
      <c r="D98" s="38">
        <f t="shared" si="8"/>
        <v>27.512</v>
      </c>
      <c r="E98" s="37">
        <v>8594</v>
      </c>
      <c r="F98" s="39">
        <f>(ROUND(E98*$P98,-2)/1000000)</f>
        <v>6.8715999999999999</v>
      </c>
      <c r="G98" s="37">
        <v>8597</v>
      </c>
      <c r="H98" s="39">
        <f>(ROUND(G98*$P98,-2)/1000000)</f>
        <v>6.8739999999999997</v>
      </c>
      <c r="I98" s="37">
        <v>8617</v>
      </c>
      <c r="J98" s="39">
        <f>ROUND(I98*$P98,-2)/1000000</f>
        <v>6.89</v>
      </c>
      <c r="K98" s="37">
        <v>8600</v>
      </c>
      <c r="L98" s="39">
        <f>ROUND(K98*$P98,-2)/1000000</f>
        <v>6.8764000000000003</v>
      </c>
      <c r="M98" s="30">
        <v>26122300</v>
      </c>
      <c r="N98" s="30">
        <v>1389700</v>
      </c>
      <c r="O98" s="31">
        <f t="shared" si="14"/>
        <v>27512000</v>
      </c>
      <c r="P98" s="1">
        <f t="shared" si="15"/>
        <v>799.5814926761218</v>
      </c>
      <c r="Q98" s="30">
        <f>22919000+1565500</f>
        <v>24484500</v>
      </c>
    </row>
    <row r="99" spans="1:17" s="30" customFormat="1" ht="25.15" customHeight="1">
      <c r="A99" s="123" t="s">
        <v>99</v>
      </c>
      <c r="B99" s="124" t="s">
        <v>34</v>
      </c>
      <c r="C99" s="124">
        <v>100</v>
      </c>
      <c r="D99" s="38">
        <f t="shared" si="8"/>
        <v>0.62629999999999997</v>
      </c>
      <c r="E99" s="37">
        <v>100</v>
      </c>
      <c r="F99" s="39">
        <v>0.62629999999999997</v>
      </c>
      <c r="G99" s="37"/>
      <c r="H99" s="37"/>
      <c r="I99" s="37"/>
      <c r="J99" s="39"/>
      <c r="K99" s="37"/>
      <c r="L99" s="37"/>
      <c r="O99" s="31"/>
      <c r="P99" s="1"/>
    </row>
    <row r="100" spans="1:17" s="30" customFormat="1" ht="25.15" customHeight="1">
      <c r="A100" s="107" t="s">
        <v>100</v>
      </c>
      <c r="B100" s="125"/>
      <c r="C100" s="101"/>
      <c r="D100" s="102">
        <f>SUM(D102)</f>
        <v>16.085899999999999</v>
      </c>
      <c r="E100" s="101"/>
      <c r="F100" s="102">
        <f>SUM(F102)</f>
        <v>3.9754999999999998</v>
      </c>
      <c r="G100" s="101"/>
      <c r="H100" s="102">
        <f>SUM(H102)</f>
        <v>4.0674000000000001</v>
      </c>
      <c r="I100" s="101"/>
      <c r="J100" s="102">
        <f>SUM(J102)</f>
        <v>4.0674999999999999</v>
      </c>
      <c r="K100" s="101"/>
      <c r="L100" s="102">
        <f>SUM(L102)</f>
        <v>3.9754999999999998</v>
      </c>
      <c r="O100" s="31">
        <f>M100+N100</f>
        <v>0</v>
      </c>
      <c r="P100" s="1" t="e">
        <f>O100/C100</f>
        <v>#DIV/0!</v>
      </c>
    </row>
    <row r="101" spans="1:17" s="30" customFormat="1" ht="25.15" customHeight="1">
      <c r="A101" s="89" t="s">
        <v>20</v>
      </c>
      <c r="B101" s="90" t="s">
        <v>21</v>
      </c>
      <c r="C101" s="91">
        <f>C102</f>
        <v>14000</v>
      </c>
      <c r="D101" s="92"/>
      <c r="E101" s="91">
        <f>E102</f>
        <v>3460</v>
      </c>
      <c r="F101" s="92"/>
      <c r="G101" s="91">
        <f>G102</f>
        <v>3540</v>
      </c>
      <c r="H101" s="92"/>
      <c r="I101" s="91">
        <f>I102</f>
        <v>3540</v>
      </c>
      <c r="J101" s="92"/>
      <c r="K101" s="91">
        <f>K102</f>
        <v>3460</v>
      </c>
      <c r="L101" s="92"/>
      <c r="O101" s="31">
        <f>M101+N101</f>
        <v>0</v>
      </c>
      <c r="P101" s="1">
        <f>O101/C101</f>
        <v>0</v>
      </c>
    </row>
    <row r="102" spans="1:17" s="30" customFormat="1" ht="25.15" customHeight="1">
      <c r="A102" s="123"/>
      <c r="B102" s="124" t="s">
        <v>21</v>
      </c>
      <c r="C102" s="37">
        <f>E102+G102+I102+K102</f>
        <v>14000</v>
      </c>
      <c r="D102" s="38">
        <f t="shared" si="8"/>
        <v>16.085899999999999</v>
      </c>
      <c r="E102" s="37">
        <v>3460</v>
      </c>
      <c r="F102" s="39">
        <f>(ROUND(E102*$P102,-2)/1000000)</f>
        <v>3.9754999999999998</v>
      </c>
      <c r="G102" s="37">
        <v>3540</v>
      </c>
      <c r="H102" s="39">
        <f>(ROUND(G102*$P102,-2)/1000000)</f>
        <v>4.0674000000000001</v>
      </c>
      <c r="I102" s="37">
        <v>3540</v>
      </c>
      <c r="J102" s="39">
        <f>(ROUND(I102*$P102,-2)/1000000)+0.0001</f>
        <v>4.0674999999999999</v>
      </c>
      <c r="K102" s="37">
        <v>3460</v>
      </c>
      <c r="L102" s="39">
        <f>(ROUND(K102*$P102,-2)/1000000)</f>
        <v>3.9754999999999998</v>
      </c>
      <c r="M102" s="30">
        <v>16085900</v>
      </c>
      <c r="O102" s="31">
        <f>M102+N102</f>
        <v>16085900</v>
      </c>
      <c r="P102" s="1">
        <f>O102/C102</f>
        <v>1148.9928571428572</v>
      </c>
    </row>
    <row r="103" spans="1:17" ht="25.15" customHeight="1">
      <c r="A103" s="107" t="s">
        <v>101</v>
      </c>
      <c r="B103" s="48"/>
      <c r="C103" s="101"/>
      <c r="D103" s="102">
        <f>SUM(D104:D107)</f>
        <v>1.5758000000000001</v>
      </c>
      <c r="E103" s="101"/>
      <c r="F103" s="102">
        <f>SUM(F104:F107)</f>
        <v>1.0529999999999999</v>
      </c>
      <c r="G103" s="101"/>
      <c r="H103" s="102">
        <f>SUM(H104:H107)</f>
        <v>3.4700000000000002E-2</v>
      </c>
      <c r="I103" s="101"/>
      <c r="J103" s="102">
        <f>SUM(J104:J107)</f>
        <v>0.48810000000000003</v>
      </c>
      <c r="K103" s="101"/>
      <c r="L103" s="102">
        <f>SUM(L104:L107)</f>
        <v>0</v>
      </c>
      <c r="O103" s="31">
        <f t="shared" si="14"/>
        <v>0</v>
      </c>
      <c r="P103" s="1" t="e">
        <f t="shared" si="15"/>
        <v>#DIV/0!</v>
      </c>
    </row>
    <row r="104" spans="1:17" ht="25.15" customHeight="1">
      <c r="A104" s="108" t="s">
        <v>102</v>
      </c>
      <c r="B104" s="35" t="s">
        <v>29</v>
      </c>
      <c r="C104" s="37">
        <v>5</v>
      </c>
      <c r="D104" s="38">
        <f t="shared" si="8"/>
        <v>8.6800000000000002E-2</v>
      </c>
      <c r="E104" s="37">
        <v>1</v>
      </c>
      <c r="F104" s="39">
        <f>ROUND(E104*$P104,-2)/1000000</f>
        <v>1.7399999999999999E-2</v>
      </c>
      <c r="G104" s="37">
        <v>2</v>
      </c>
      <c r="H104" s="39">
        <f>ROUND(G104*$P104,-2)/1000000</f>
        <v>3.4700000000000002E-2</v>
      </c>
      <c r="I104" s="37">
        <v>2</v>
      </c>
      <c r="J104" s="39">
        <f>ROUND(I104*$P104,-2)/1000000</f>
        <v>3.4700000000000002E-2</v>
      </c>
      <c r="K104" s="37"/>
      <c r="L104" s="39">
        <f>ROUND(K104*$P104,-2)/1000000</f>
        <v>0</v>
      </c>
      <c r="M104" s="1">
        <v>86800</v>
      </c>
      <c r="O104" s="31">
        <f t="shared" si="14"/>
        <v>86800</v>
      </c>
      <c r="P104" s="1">
        <f t="shared" si="15"/>
        <v>17360</v>
      </c>
    </row>
    <row r="105" spans="1:17" ht="25.15" customHeight="1">
      <c r="A105" s="108" t="s">
        <v>103</v>
      </c>
      <c r="B105" s="35" t="s">
        <v>34</v>
      </c>
      <c r="C105" s="37">
        <f t="shared" si="8"/>
        <v>140</v>
      </c>
      <c r="D105" s="38">
        <f t="shared" si="8"/>
        <v>0.51649999999999996</v>
      </c>
      <c r="E105" s="37">
        <v>140</v>
      </c>
      <c r="F105" s="39">
        <v>0.51649999999999996</v>
      </c>
      <c r="G105" s="37"/>
      <c r="H105" s="39">
        <f t="shared" ref="H105" si="19">ROUND(G105*$P105,-2)/1000000</f>
        <v>0</v>
      </c>
      <c r="I105" s="37"/>
      <c r="J105" s="39">
        <f>ROUND(I105*$P105,-2)/1000000</f>
        <v>0</v>
      </c>
      <c r="K105" s="37"/>
      <c r="L105" s="39">
        <f>ROUND(K105*$P105,-2)/1000000</f>
        <v>0</v>
      </c>
      <c r="O105" s="31">
        <f t="shared" si="14"/>
        <v>0</v>
      </c>
      <c r="P105" s="1">
        <f t="shared" si="15"/>
        <v>0</v>
      </c>
    </row>
    <row r="106" spans="1:17" ht="25.15" customHeight="1">
      <c r="A106" s="108" t="s">
        <v>104</v>
      </c>
      <c r="B106" s="35" t="s">
        <v>34</v>
      </c>
      <c r="C106" s="37">
        <v>20</v>
      </c>
      <c r="D106" s="38">
        <f t="shared" si="8"/>
        <v>0.1802</v>
      </c>
      <c r="E106" s="37">
        <v>1</v>
      </c>
      <c r="F106" s="39">
        <v>0.1802</v>
      </c>
      <c r="G106" s="37"/>
      <c r="H106" s="39"/>
      <c r="I106" s="37"/>
      <c r="J106" s="39">
        <f>ROUND(I106*$P106,-2)/1000000</f>
        <v>0</v>
      </c>
      <c r="K106" s="37"/>
      <c r="L106" s="39">
        <f>ROUND(K106*$P106,-2)/1000000</f>
        <v>0</v>
      </c>
      <c r="O106" s="31">
        <f t="shared" si="14"/>
        <v>0</v>
      </c>
      <c r="P106" s="1">
        <f t="shared" si="15"/>
        <v>0</v>
      </c>
    </row>
    <row r="107" spans="1:17" ht="25.15" customHeight="1">
      <c r="A107" s="108" t="s">
        <v>105</v>
      </c>
      <c r="B107" s="35" t="s">
        <v>106</v>
      </c>
      <c r="C107" s="37">
        <f t="shared" si="8"/>
        <v>4</v>
      </c>
      <c r="D107" s="38">
        <f t="shared" si="8"/>
        <v>0.7923</v>
      </c>
      <c r="E107" s="37">
        <v>2</v>
      </c>
      <c r="F107" s="39">
        <f>0.1709+0.168</f>
        <v>0.33889999999999998</v>
      </c>
      <c r="G107" s="37"/>
      <c r="H107" s="39"/>
      <c r="I107" s="37">
        <v>2</v>
      </c>
      <c r="J107" s="39">
        <f>0.2112+0.2422</f>
        <v>0.45340000000000003</v>
      </c>
      <c r="K107" s="37"/>
      <c r="L107" s="39"/>
      <c r="O107" s="31">
        <f t="shared" si="14"/>
        <v>0</v>
      </c>
      <c r="P107" s="1">
        <f t="shared" si="15"/>
        <v>0</v>
      </c>
    </row>
    <row r="108" spans="1:17" ht="25.15" customHeight="1">
      <c r="A108" s="107" t="s">
        <v>107</v>
      </c>
      <c r="B108" s="48"/>
      <c r="C108" s="101"/>
      <c r="D108" s="102">
        <f>SUM(D109:D110)</f>
        <v>0.32189999999999996</v>
      </c>
      <c r="E108" s="101"/>
      <c r="F108" s="102">
        <f>SUM(F109:F110)</f>
        <v>1.43E-2</v>
      </c>
      <c r="G108" s="101"/>
      <c r="H108" s="102">
        <f>SUM(H109:H110)</f>
        <v>2.8799999999999999E-2</v>
      </c>
      <c r="I108" s="101"/>
      <c r="J108" s="102">
        <f>SUM(J109:J110)</f>
        <v>0.26440000000000002</v>
      </c>
      <c r="K108" s="101"/>
      <c r="L108" s="102">
        <f>SUM(L109:L110)</f>
        <v>1.44E-2</v>
      </c>
      <c r="O108" s="31">
        <f t="shared" si="14"/>
        <v>0</v>
      </c>
      <c r="P108" s="1" t="e">
        <f t="shared" si="15"/>
        <v>#DIV/0!</v>
      </c>
    </row>
    <row r="109" spans="1:17" ht="25.15" customHeight="1">
      <c r="A109" s="108" t="s">
        <v>108</v>
      </c>
      <c r="B109" s="35" t="s">
        <v>29</v>
      </c>
      <c r="C109" s="37">
        <f t="shared" si="8"/>
        <v>10</v>
      </c>
      <c r="D109" s="38">
        <f t="shared" si="8"/>
        <v>7.1899999999999992E-2</v>
      </c>
      <c r="E109" s="37">
        <v>2</v>
      </c>
      <c r="F109" s="39">
        <f>ROUND(E109*$P109,-2)/1000000-0.0001</f>
        <v>1.43E-2</v>
      </c>
      <c r="G109" s="37">
        <v>4</v>
      </c>
      <c r="H109" s="39">
        <f>ROUND(G109*$P109,-2)/1000000</f>
        <v>2.8799999999999999E-2</v>
      </c>
      <c r="I109" s="37">
        <v>2</v>
      </c>
      <c r="J109" s="39">
        <f>ROUND(I109*$P109,-2)/1000000</f>
        <v>1.44E-2</v>
      </c>
      <c r="K109" s="37">
        <v>2</v>
      </c>
      <c r="L109" s="39">
        <f>ROUND(K109*$P109,-2)/1000000</f>
        <v>1.44E-2</v>
      </c>
      <c r="M109" s="1">
        <v>71900</v>
      </c>
      <c r="O109" s="31">
        <f t="shared" si="14"/>
        <v>71900</v>
      </c>
      <c r="P109" s="1">
        <f t="shared" si="15"/>
        <v>7190</v>
      </c>
    </row>
    <row r="110" spans="1:17" ht="25.15" customHeight="1">
      <c r="A110" s="108" t="s">
        <v>109</v>
      </c>
      <c r="B110" s="35" t="s">
        <v>40</v>
      </c>
      <c r="C110" s="37">
        <f t="shared" si="8"/>
        <v>1</v>
      </c>
      <c r="D110" s="38">
        <f t="shared" si="8"/>
        <v>0.25</v>
      </c>
      <c r="E110" s="37"/>
      <c r="F110" s="37"/>
      <c r="G110" s="37"/>
      <c r="H110" s="37"/>
      <c r="I110" s="37">
        <v>1</v>
      </c>
      <c r="J110" s="39">
        <v>0.25</v>
      </c>
      <c r="K110" s="37"/>
      <c r="L110" s="37"/>
      <c r="O110" s="31">
        <f t="shared" si="14"/>
        <v>0</v>
      </c>
      <c r="P110" s="1">
        <f t="shared" si="15"/>
        <v>0</v>
      </c>
    </row>
    <row r="111" spans="1:17" ht="25.15" customHeight="1">
      <c r="A111" s="107" t="s">
        <v>110</v>
      </c>
      <c r="B111" s="48"/>
      <c r="C111" s="101"/>
      <c r="D111" s="102">
        <f>SUM(D112:D114)</f>
        <v>4.1662999999999997</v>
      </c>
      <c r="E111" s="101"/>
      <c r="F111" s="102">
        <f>SUM(F112:F114)</f>
        <v>1.0416000000000001</v>
      </c>
      <c r="G111" s="101"/>
      <c r="H111" s="102">
        <f>SUM(H112:H114)</f>
        <v>1.2499</v>
      </c>
      <c r="I111" s="101"/>
      <c r="J111" s="102">
        <f>SUM(J112:J114)</f>
        <v>1.2499</v>
      </c>
      <c r="K111" s="101"/>
      <c r="L111" s="102">
        <f>SUM(L112:L114)</f>
        <v>0.62490000000000001</v>
      </c>
      <c r="O111" s="31">
        <f t="shared" si="14"/>
        <v>0</v>
      </c>
      <c r="P111" s="1" t="e">
        <f t="shared" si="15"/>
        <v>#DIV/0!</v>
      </c>
    </row>
    <row r="112" spans="1:17" ht="25.15" customHeight="1">
      <c r="A112" s="108" t="s">
        <v>111</v>
      </c>
      <c r="B112" s="35"/>
      <c r="C112" s="37"/>
      <c r="D112" s="38">
        <f t="shared" si="8"/>
        <v>1.3687</v>
      </c>
      <c r="E112" s="37"/>
      <c r="F112" s="39">
        <v>0.3422</v>
      </c>
      <c r="G112" s="37"/>
      <c r="H112" s="39">
        <v>0.41060000000000002</v>
      </c>
      <c r="I112" s="37"/>
      <c r="J112" s="39">
        <v>0.41060000000000002</v>
      </c>
      <c r="K112" s="37"/>
      <c r="L112" s="39">
        <v>0.20530000000000001</v>
      </c>
      <c r="M112" s="1">
        <v>1368700</v>
      </c>
      <c r="O112" s="31">
        <f t="shared" si="14"/>
        <v>1368700</v>
      </c>
      <c r="P112" s="1" t="e">
        <f t="shared" si="15"/>
        <v>#DIV/0!</v>
      </c>
    </row>
    <row r="113" spans="1:16" ht="25.15" customHeight="1">
      <c r="A113" s="108" t="s">
        <v>112</v>
      </c>
      <c r="B113" s="35"/>
      <c r="C113" s="37"/>
      <c r="D113" s="38">
        <f t="shared" si="8"/>
        <v>2.7976000000000001</v>
      </c>
      <c r="E113" s="37"/>
      <c r="F113" s="39">
        <v>0.69940000000000002</v>
      </c>
      <c r="G113" s="37"/>
      <c r="H113" s="39">
        <v>0.83930000000000005</v>
      </c>
      <c r="I113" s="37"/>
      <c r="J113" s="39">
        <v>0.83930000000000005</v>
      </c>
      <c r="K113" s="37"/>
      <c r="L113" s="39">
        <v>0.41959999999999997</v>
      </c>
      <c r="M113" s="1">
        <v>2797600</v>
      </c>
    </row>
    <row r="114" spans="1:16" ht="25.15" customHeight="1">
      <c r="A114" s="126" t="s">
        <v>113</v>
      </c>
      <c r="B114" s="49"/>
      <c r="C114" s="127"/>
      <c r="D114" s="128">
        <f>F114+H114+J114+L114</f>
        <v>0</v>
      </c>
      <c r="E114" s="127"/>
      <c r="F114" s="129"/>
      <c r="G114" s="127"/>
      <c r="H114" s="129"/>
      <c r="I114" s="127"/>
      <c r="J114" s="129"/>
      <c r="K114" s="127"/>
      <c r="L114" s="129"/>
    </row>
    <row r="115" spans="1:16" s="30" customFormat="1" ht="25.15" customHeight="1">
      <c r="A115" s="107" t="s">
        <v>114</v>
      </c>
      <c r="B115" s="122"/>
      <c r="C115" s="107"/>
      <c r="D115" s="102">
        <f>SUM(D116:D119)</f>
        <v>3.2520000000000002</v>
      </c>
      <c r="E115" s="107"/>
      <c r="F115" s="102">
        <f>SUM(F116:F119)</f>
        <v>0.47620000000000001</v>
      </c>
      <c r="G115" s="107"/>
      <c r="H115" s="102">
        <f>SUM(H116:H119)</f>
        <v>1.6822999999999999</v>
      </c>
      <c r="I115" s="107"/>
      <c r="J115" s="102">
        <f>SUM(J116:J119)</f>
        <v>0.89729999999999999</v>
      </c>
      <c r="K115" s="107"/>
      <c r="L115" s="102">
        <f>SUM(L116:L119)</f>
        <v>0.19619999999999999</v>
      </c>
      <c r="O115" s="31">
        <f t="shared" ref="O115:O119" si="20">M115+N115</f>
        <v>0</v>
      </c>
      <c r="P115" s="1" t="e">
        <f t="shared" ref="P115:P119" si="21">O115/C115</f>
        <v>#DIV/0!</v>
      </c>
    </row>
    <row r="116" spans="1:16" ht="25.15" customHeight="1">
      <c r="A116" s="89"/>
      <c r="B116" s="90"/>
      <c r="C116" s="91"/>
      <c r="D116" s="92"/>
      <c r="E116" s="91"/>
      <c r="F116" s="92"/>
      <c r="G116" s="91"/>
      <c r="H116" s="92"/>
      <c r="I116" s="91"/>
      <c r="J116" s="92"/>
      <c r="K116" s="91"/>
      <c r="L116" s="92"/>
      <c r="M116" s="26"/>
      <c r="N116" s="26"/>
      <c r="O116" s="31">
        <f t="shared" si="20"/>
        <v>0</v>
      </c>
      <c r="P116" s="1" t="e">
        <f t="shared" si="21"/>
        <v>#DIV/0!</v>
      </c>
    </row>
    <row r="117" spans="1:16" s="47" customFormat="1" ht="25.15" customHeight="1">
      <c r="A117" s="123" t="s">
        <v>115</v>
      </c>
      <c r="B117" s="124" t="s">
        <v>23</v>
      </c>
      <c r="C117" s="37">
        <f>E117+G117+I117+K117</f>
        <v>10</v>
      </c>
      <c r="D117" s="38">
        <f t="shared" ref="D117:D119" si="22">F117+H117+J117+L117</f>
        <v>1.4000000000000001</v>
      </c>
      <c r="E117" s="37">
        <v>2</v>
      </c>
      <c r="F117" s="39">
        <f t="shared" ref="F117:L118" si="23">ROUND(E117*$P117,-2)/1000000</f>
        <v>0.28000000000000003</v>
      </c>
      <c r="G117" s="37">
        <v>6</v>
      </c>
      <c r="H117" s="39">
        <f t="shared" ref="H117:H119" si="24">ROUND(G117*$P117,-2)/1000000</f>
        <v>0.84</v>
      </c>
      <c r="I117" s="37">
        <v>2</v>
      </c>
      <c r="J117" s="39">
        <f>ROUND(I117*$P117,-2)/1000000</f>
        <v>0.28000000000000003</v>
      </c>
      <c r="K117" s="37"/>
      <c r="L117" s="39">
        <f>ROUND(K117*$P117,-2)/1000000</f>
        <v>0</v>
      </c>
      <c r="M117" s="47">
        <v>1400000</v>
      </c>
      <c r="O117" s="31">
        <f t="shared" si="20"/>
        <v>1400000</v>
      </c>
      <c r="P117" s="1">
        <f t="shared" si="21"/>
        <v>140000</v>
      </c>
    </row>
    <row r="118" spans="1:16" s="47" customFormat="1" ht="25.15" customHeight="1">
      <c r="A118" s="123" t="s">
        <v>116</v>
      </c>
      <c r="B118" s="124" t="s">
        <v>29</v>
      </c>
      <c r="C118" s="37">
        <f>E118+G118+I118+K118</f>
        <v>120</v>
      </c>
      <c r="D118" s="38">
        <f t="shared" si="22"/>
        <v>0.502</v>
      </c>
      <c r="E118" s="37">
        <v>20</v>
      </c>
      <c r="F118" s="39">
        <f t="shared" si="23"/>
        <v>8.3699999999999997E-2</v>
      </c>
      <c r="G118" s="37">
        <v>40</v>
      </c>
      <c r="H118" s="39">
        <f t="shared" si="23"/>
        <v>0.1673</v>
      </c>
      <c r="I118" s="37">
        <v>40</v>
      </c>
      <c r="J118" s="39">
        <f t="shared" si="23"/>
        <v>0.1673</v>
      </c>
      <c r="K118" s="37">
        <v>20</v>
      </c>
      <c r="L118" s="39">
        <f t="shared" si="23"/>
        <v>8.3699999999999997E-2</v>
      </c>
      <c r="M118" s="47">
        <v>502000</v>
      </c>
      <c r="O118" s="31">
        <f t="shared" si="20"/>
        <v>502000</v>
      </c>
      <c r="P118" s="1">
        <f t="shared" si="21"/>
        <v>4183.333333333333</v>
      </c>
    </row>
    <row r="119" spans="1:16" s="30" customFormat="1" ht="25.5" customHeight="1">
      <c r="A119" s="123" t="s">
        <v>117</v>
      </c>
      <c r="B119" s="124" t="s">
        <v>19</v>
      </c>
      <c r="C119" s="37">
        <f>E119+G119+I119+K119</f>
        <v>300</v>
      </c>
      <c r="D119" s="38">
        <f t="shared" si="22"/>
        <v>1.35</v>
      </c>
      <c r="E119" s="37">
        <v>25</v>
      </c>
      <c r="F119" s="39">
        <f>(ROUND(E119*$P119,-2)/1000000)</f>
        <v>0.1125</v>
      </c>
      <c r="G119" s="37">
        <v>150</v>
      </c>
      <c r="H119" s="39">
        <f t="shared" si="24"/>
        <v>0.67500000000000004</v>
      </c>
      <c r="I119" s="37">
        <v>100</v>
      </c>
      <c r="J119" s="39">
        <f>ROUND(I119*$P119,-2)/1000000</f>
        <v>0.45</v>
      </c>
      <c r="K119" s="37">
        <v>25</v>
      </c>
      <c r="L119" s="39">
        <f>ROUND(K119*$P119,-2)/1000000</f>
        <v>0.1125</v>
      </c>
      <c r="M119" s="30">
        <v>1350000</v>
      </c>
      <c r="O119" s="31">
        <f t="shared" si="20"/>
        <v>1350000</v>
      </c>
      <c r="P119" s="1">
        <f t="shared" si="21"/>
        <v>4500</v>
      </c>
    </row>
    <row r="120" spans="1:16" s="30" customFormat="1" ht="25.5" customHeight="1">
      <c r="A120" s="68" t="s">
        <v>121</v>
      </c>
      <c r="B120" s="25"/>
      <c r="C120" s="69"/>
      <c r="D120" s="70">
        <f>SUM(D121:D131)</f>
        <v>10.794600000000001</v>
      </c>
      <c r="E120" s="69"/>
      <c r="F120" s="70">
        <f>SUM(F121:F131)</f>
        <v>3.0745000000000005</v>
      </c>
      <c r="G120" s="69"/>
      <c r="H120" s="70">
        <f>SUM(H121:H131)</f>
        <v>3.0868000000000002</v>
      </c>
      <c r="I120" s="69"/>
      <c r="J120" s="70">
        <f>SUM(J121:J131)</f>
        <v>3.3996</v>
      </c>
      <c r="K120" s="69"/>
      <c r="L120" s="70">
        <f>SUM(L121:L131)</f>
        <v>1.2337</v>
      </c>
      <c r="O120" s="31"/>
      <c r="P120" s="1"/>
    </row>
    <row r="121" spans="1:16" s="30" customFormat="1" ht="25.5" customHeight="1">
      <c r="A121" s="82" t="s">
        <v>18</v>
      </c>
      <c r="B121" s="130" t="s">
        <v>19</v>
      </c>
      <c r="C121" s="84">
        <f>C122</f>
        <v>300</v>
      </c>
      <c r="D121" s="85"/>
      <c r="E121" s="84">
        <f>E122</f>
        <v>10</v>
      </c>
      <c r="F121" s="85"/>
      <c r="G121" s="84">
        <f>G122</f>
        <v>110</v>
      </c>
      <c r="H121" s="85"/>
      <c r="I121" s="84">
        <f>I122</f>
        <v>100</v>
      </c>
      <c r="J121" s="85"/>
      <c r="K121" s="84">
        <f>K122</f>
        <v>80</v>
      </c>
      <c r="L121" s="85"/>
      <c r="O121" s="31"/>
      <c r="P121" s="1"/>
    </row>
    <row r="122" spans="1:16" s="30" customFormat="1" ht="25.5" customHeight="1">
      <c r="A122" s="131" t="s">
        <v>122</v>
      </c>
      <c r="B122" s="57" t="s">
        <v>19</v>
      </c>
      <c r="C122" s="132">
        <f>E122+G122+I122+K122</f>
        <v>300</v>
      </c>
      <c r="D122" s="133">
        <f>F122+H122+J122+L122</f>
        <v>3.4192999999999998</v>
      </c>
      <c r="E122" s="132">
        <v>10</v>
      </c>
      <c r="F122" s="134">
        <v>0.114</v>
      </c>
      <c r="G122" s="132">
        <v>110</v>
      </c>
      <c r="H122" s="134">
        <v>1.2538</v>
      </c>
      <c r="I122" s="132">
        <v>100</v>
      </c>
      <c r="J122" s="134">
        <v>1.1397999999999999</v>
      </c>
      <c r="K122" s="132">
        <v>80</v>
      </c>
      <c r="L122" s="135">
        <v>0.91169999999999995</v>
      </c>
      <c r="O122" s="31"/>
      <c r="P122" s="1"/>
    </row>
    <row r="123" spans="1:16" s="30" customFormat="1" ht="25.5" customHeight="1">
      <c r="A123" s="89" t="s">
        <v>20</v>
      </c>
      <c r="B123" s="136" t="s">
        <v>21</v>
      </c>
      <c r="C123" s="91">
        <f>C124</f>
        <v>800</v>
      </c>
      <c r="D123" s="92"/>
      <c r="E123" s="91">
        <f>E124</f>
        <v>90</v>
      </c>
      <c r="F123" s="92"/>
      <c r="G123" s="91">
        <f>G124</f>
        <v>310</v>
      </c>
      <c r="H123" s="92"/>
      <c r="I123" s="91">
        <f>I124</f>
        <v>260</v>
      </c>
      <c r="J123" s="92"/>
      <c r="K123" s="91">
        <f>K124</f>
        <v>140</v>
      </c>
      <c r="L123" s="92"/>
      <c r="O123" s="31"/>
      <c r="P123" s="1"/>
    </row>
    <row r="124" spans="1:16" s="30" customFormat="1" ht="25.5" customHeight="1">
      <c r="A124" s="131" t="s">
        <v>123</v>
      </c>
      <c r="B124" s="57" t="s">
        <v>21</v>
      </c>
      <c r="C124" s="137">
        <f t="shared" ref="C124:D131" si="25">E124+G124+I124+K124</f>
        <v>800</v>
      </c>
      <c r="D124" s="138">
        <f t="shared" si="25"/>
        <v>1.8399999999999999</v>
      </c>
      <c r="E124" s="139">
        <v>90</v>
      </c>
      <c r="F124" s="135">
        <v>0.20699999999999999</v>
      </c>
      <c r="G124" s="132">
        <v>310</v>
      </c>
      <c r="H124" s="135">
        <v>0.71299999999999997</v>
      </c>
      <c r="I124" s="132">
        <v>260</v>
      </c>
      <c r="J124" s="135">
        <v>0.59799999999999998</v>
      </c>
      <c r="K124" s="132">
        <v>140</v>
      </c>
      <c r="L124" s="135">
        <v>0.32200000000000001</v>
      </c>
      <c r="O124" s="31"/>
      <c r="P124" s="1"/>
    </row>
    <row r="125" spans="1:16" s="30" customFormat="1" ht="25.5" customHeight="1">
      <c r="A125" s="131" t="s">
        <v>124</v>
      </c>
      <c r="B125" s="57" t="s">
        <v>34</v>
      </c>
      <c r="C125" s="137">
        <f t="shared" si="25"/>
        <v>115</v>
      </c>
      <c r="D125" s="138">
        <f t="shared" si="25"/>
        <v>0.5948</v>
      </c>
      <c r="E125" s="139">
        <v>115</v>
      </c>
      <c r="F125" s="135">
        <v>0.5948</v>
      </c>
      <c r="G125" s="132"/>
      <c r="H125" s="135"/>
      <c r="I125" s="132"/>
      <c r="J125" s="135"/>
      <c r="K125" s="132"/>
      <c r="L125" s="134"/>
      <c r="O125" s="31"/>
      <c r="P125" s="1"/>
    </row>
    <row r="126" spans="1:16" s="30" customFormat="1" ht="25.5" customHeight="1">
      <c r="A126" s="131" t="s">
        <v>125</v>
      </c>
      <c r="B126" s="57" t="s">
        <v>34</v>
      </c>
      <c r="C126" s="137">
        <f t="shared" si="25"/>
        <v>50</v>
      </c>
      <c r="D126" s="138">
        <f t="shared" si="25"/>
        <v>0.2069</v>
      </c>
      <c r="E126" s="139">
        <v>50</v>
      </c>
      <c r="F126" s="135">
        <v>0.2069</v>
      </c>
      <c r="G126" s="132"/>
      <c r="H126" s="135"/>
      <c r="I126" s="132"/>
      <c r="J126" s="135"/>
      <c r="K126" s="132"/>
      <c r="L126" s="134"/>
      <c r="O126" s="31"/>
      <c r="P126" s="1"/>
    </row>
    <row r="127" spans="1:16" s="30" customFormat="1" ht="25.5" customHeight="1">
      <c r="A127" s="131" t="s">
        <v>126</v>
      </c>
      <c r="B127" s="57" t="s">
        <v>34</v>
      </c>
      <c r="C127" s="137">
        <f t="shared" si="25"/>
        <v>50</v>
      </c>
      <c r="D127" s="138">
        <f t="shared" si="25"/>
        <v>0.2009</v>
      </c>
      <c r="E127" s="139">
        <v>50</v>
      </c>
      <c r="F127" s="135">
        <v>0.2009</v>
      </c>
      <c r="G127" s="132"/>
      <c r="H127" s="135"/>
      <c r="I127" s="132"/>
      <c r="J127" s="135"/>
      <c r="K127" s="132"/>
      <c r="L127" s="134"/>
      <c r="O127" s="31"/>
      <c r="P127" s="1"/>
    </row>
    <row r="128" spans="1:16" s="30" customFormat="1" ht="25.5" customHeight="1">
      <c r="A128" s="131" t="s">
        <v>127</v>
      </c>
      <c r="B128" s="57" t="s">
        <v>34</v>
      </c>
      <c r="C128" s="137">
        <f t="shared" si="25"/>
        <v>50</v>
      </c>
      <c r="D128" s="138">
        <f t="shared" si="25"/>
        <v>0.2009</v>
      </c>
      <c r="E128" s="139">
        <v>50</v>
      </c>
      <c r="F128" s="135">
        <v>0.2009</v>
      </c>
      <c r="G128" s="132"/>
      <c r="H128" s="135"/>
      <c r="I128" s="132"/>
      <c r="J128" s="135"/>
      <c r="K128" s="132"/>
      <c r="L128" s="134"/>
      <c r="O128" s="31"/>
      <c r="P128" s="1"/>
    </row>
    <row r="129" spans="1:16" s="30" customFormat="1" ht="25.5" customHeight="1">
      <c r="A129" s="131" t="s">
        <v>128</v>
      </c>
      <c r="B129" s="57" t="s">
        <v>29</v>
      </c>
      <c r="C129" s="137">
        <v>1</v>
      </c>
      <c r="D129" s="138">
        <f t="shared" si="25"/>
        <v>1.1200000000000001</v>
      </c>
      <c r="E129" s="139"/>
      <c r="F129" s="135"/>
      <c r="G129" s="132">
        <v>1</v>
      </c>
      <c r="H129" s="135">
        <v>1.1200000000000001</v>
      </c>
      <c r="I129" s="132"/>
      <c r="J129" s="135"/>
      <c r="K129" s="132"/>
      <c r="L129" s="134"/>
      <c r="O129" s="31"/>
      <c r="P129" s="1"/>
    </row>
    <row r="130" spans="1:16" s="30" customFormat="1" ht="25.5" customHeight="1">
      <c r="A130" s="131" t="s">
        <v>129</v>
      </c>
      <c r="B130" s="57"/>
      <c r="C130" s="137">
        <f t="shared" si="25"/>
        <v>2</v>
      </c>
      <c r="D130" s="138">
        <f t="shared" si="25"/>
        <v>3.1</v>
      </c>
      <c r="E130" s="139">
        <v>1</v>
      </c>
      <c r="F130" s="135">
        <v>1.55</v>
      </c>
      <c r="G130" s="132"/>
      <c r="H130" s="135"/>
      <c r="I130" s="132">
        <v>1</v>
      </c>
      <c r="J130" s="135">
        <v>1.55</v>
      </c>
      <c r="K130" s="132"/>
      <c r="L130" s="134"/>
      <c r="O130" s="31"/>
      <c r="P130" s="1"/>
    </row>
    <row r="131" spans="1:16" s="30" customFormat="1" ht="25.5" customHeight="1">
      <c r="A131" s="140" t="s">
        <v>130</v>
      </c>
      <c r="B131" s="62" t="s">
        <v>106</v>
      </c>
      <c r="C131" s="141">
        <f t="shared" si="25"/>
        <v>1</v>
      </c>
      <c r="D131" s="142">
        <f t="shared" si="25"/>
        <v>0.1118</v>
      </c>
      <c r="E131" s="143"/>
      <c r="F131" s="144"/>
      <c r="G131" s="145"/>
      <c r="H131" s="144"/>
      <c r="I131" s="145">
        <v>1</v>
      </c>
      <c r="J131" s="144">
        <v>0.1118</v>
      </c>
      <c r="K131" s="145"/>
      <c r="L131" s="146"/>
      <c r="O131" s="31"/>
      <c r="P131" s="1"/>
    </row>
    <row r="132" spans="1:16" s="30" customFormat="1" ht="25.5" customHeight="1">
      <c r="A132" s="68" t="s">
        <v>131</v>
      </c>
      <c r="B132" s="25"/>
      <c r="C132" s="69"/>
      <c r="D132" s="70">
        <f>SUM(D136:D140)</f>
        <v>0.83420000000000005</v>
      </c>
      <c r="E132" s="69"/>
      <c r="F132" s="70"/>
      <c r="G132" s="69"/>
      <c r="H132" s="70"/>
      <c r="I132" s="69"/>
      <c r="J132" s="70"/>
      <c r="K132" s="69"/>
      <c r="L132" s="70"/>
      <c r="O132" s="31"/>
      <c r="P132" s="1"/>
    </row>
    <row r="133" spans="1:16" s="30" customFormat="1" ht="25.5" customHeight="1">
      <c r="A133" s="147" t="s">
        <v>132</v>
      </c>
      <c r="B133" s="148"/>
      <c r="C133" s="148"/>
      <c r="D133" s="149"/>
      <c r="E133" s="148"/>
      <c r="F133" s="148"/>
      <c r="G133" s="148"/>
      <c r="H133" s="148"/>
      <c r="I133" s="148"/>
      <c r="J133" s="148"/>
      <c r="K133" s="148"/>
      <c r="L133" s="148"/>
      <c r="O133" s="31"/>
      <c r="P133" s="1"/>
    </row>
    <row r="134" spans="1:16" s="30" customFormat="1" ht="25.5" customHeight="1">
      <c r="A134" s="150" t="s">
        <v>133</v>
      </c>
      <c r="B134" s="54"/>
      <c r="C134" s="151"/>
      <c r="D134" s="152"/>
      <c r="E134" s="151"/>
      <c r="F134" s="151"/>
      <c r="G134" s="151"/>
      <c r="H134" s="151"/>
      <c r="I134" s="151"/>
      <c r="J134" s="151"/>
      <c r="K134" s="151"/>
      <c r="L134" s="151"/>
      <c r="O134" s="31"/>
      <c r="P134" s="1"/>
    </row>
    <row r="135" spans="1:16" s="30" customFormat="1" ht="25.5" customHeight="1">
      <c r="A135" s="132" t="s">
        <v>134</v>
      </c>
      <c r="B135" s="57"/>
      <c r="C135" s="132"/>
      <c r="D135" s="153"/>
      <c r="E135" s="132"/>
      <c r="F135" s="132"/>
      <c r="G135" s="132"/>
      <c r="H135" s="132"/>
      <c r="I135" s="132"/>
      <c r="J135" s="132"/>
      <c r="K135" s="132"/>
      <c r="L135" s="132"/>
      <c r="O135" s="31"/>
      <c r="P135" s="1"/>
    </row>
    <row r="136" spans="1:16" s="30" customFormat="1" ht="25.5" customHeight="1">
      <c r="A136" s="154" t="s">
        <v>135</v>
      </c>
      <c r="B136" s="55" t="s">
        <v>23</v>
      </c>
      <c r="C136" s="56">
        <f t="shared" ref="C136:D140" si="26">+E136+G136+I136+K136</f>
        <v>70</v>
      </c>
      <c r="D136" s="155">
        <f t="shared" si="26"/>
        <v>0.29699999999999999</v>
      </c>
      <c r="E136" s="156">
        <v>10</v>
      </c>
      <c r="F136" s="156">
        <v>4.24E-2</v>
      </c>
      <c r="G136" s="156">
        <v>25</v>
      </c>
      <c r="H136" s="156">
        <v>0.1061</v>
      </c>
      <c r="I136" s="156">
        <v>25</v>
      </c>
      <c r="J136" s="156">
        <v>0.1061</v>
      </c>
      <c r="K136" s="156">
        <v>10</v>
      </c>
      <c r="L136" s="156">
        <v>4.24E-2</v>
      </c>
      <c r="O136" s="31"/>
      <c r="P136" s="1"/>
    </row>
    <row r="137" spans="1:16" s="30" customFormat="1" ht="25.5" customHeight="1">
      <c r="A137" s="154" t="s">
        <v>136</v>
      </c>
      <c r="B137" s="55" t="s">
        <v>23</v>
      </c>
      <c r="C137" s="56">
        <f t="shared" si="26"/>
        <v>45</v>
      </c>
      <c r="D137" s="155">
        <f t="shared" si="26"/>
        <v>0.12820000000000001</v>
      </c>
      <c r="E137" s="156">
        <v>10</v>
      </c>
      <c r="F137" s="156">
        <v>2.8500000000000001E-2</v>
      </c>
      <c r="G137" s="156">
        <v>15</v>
      </c>
      <c r="H137" s="156">
        <v>4.2700000000000002E-2</v>
      </c>
      <c r="I137" s="156">
        <v>15</v>
      </c>
      <c r="J137" s="156">
        <v>4.2700000000000002E-2</v>
      </c>
      <c r="K137" s="156">
        <v>5</v>
      </c>
      <c r="L137" s="156">
        <v>1.43E-2</v>
      </c>
      <c r="O137" s="31"/>
      <c r="P137" s="1"/>
    </row>
    <row r="138" spans="1:16" s="30" customFormat="1" ht="25.5" customHeight="1">
      <c r="A138" s="131" t="s">
        <v>137</v>
      </c>
      <c r="B138" s="57" t="s">
        <v>23</v>
      </c>
      <c r="C138" s="58">
        <f t="shared" si="26"/>
        <v>19</v>
      </c>
      <c r="D138" s="157">
        <f t="shared" si="26"/>
        <v>6.08E-2</v>
      </c>
      <c r="E138" s="132">
        <v>4</v>
      </c>
      <c r="F138" s="158">
        <v>1.2800000000000001E-2</v>
      </c>
      <c r="G138" s="132">
        <v>5</v>
      </c>
      <c r="H138" s="158">
        <v>1.6E-2</v>
      </c>
      <c r="I138" s="132">
        <v>5</v>
      </c>
      <c r="J138" s="158">
        <v>1.6E-2</v>
      </c>
      <c r="K138" s="132">
        <v>5</v>
      </c>
      <c r="L138" s="158">
        <v>1.6E-2</v>
      </c>
      <c r="O138" s="31"/>
      <c r="P138" s="1"/>
    </row>
    <row r="139" spans="1:16" s="30" customFormat="1" ht="25.5" customHeight="1">
      <c r="A139" s="159" t="s">
        <v>138</v>
      </c>
      <c r="B139" s="54" t="s">
        <v>21</v>
      </c>
      <c r="C139" s="59">
        <f t="shared" si="26"/>
        <v>80</v>
      </c>
      <c r="D139" s="66">
        <f t="shared" si="26"/>
        <v>0.29559999999999997</v>
      </c>
      <c r="E139" s="60">
        <v>12</v>
      </c>
      <c r="F139" s="61">
        <v>0.10349999999999999</v>
      </c>
      <c r="G139" s="60">
        <v>28</v>
      </c>
      <c r="H139" s="61">
        <v>0.10349999999999999</v>
      </c>
      <c r="I139" s="60">
        <v>28</v>
      </c>
      <c r="J139" s="61">
        <v>4.4299999999999999E-2</v>
      </c>
      <c r="K139" s="60">
        <v>12</v>
      </c>
      <c r="L139" s="61">
        <v>4.4299999999999999E-2</v>
      </c>
      <c r="O139" s="31"/>
      <c r="P139" s="1"/>
    </row>
    <row r="140" spans="1:16" s="30" customFormat="1" ht="25.5" customHeight="1">
      <c r="A140" s="160" t="s">
        <v>139</v>
      </c>
      <c r="B140" s="62" t="s">
        <v>29</v>
      </c>
      <c r="C140" s="63">
        <f t="shared" si="26"/>
        <v>8</v>
      </c>
      <c r="D140" s="67">
        <f t="shared" si="26"/>
        <v>5.2600000000000001E-2</v>
      </c>
      <c r="E140" s="64">
        <v>1</v>
      </c>
      <c r="F140" s="65">
        <v>6.6E-3</v>
      </c>
      <c r="G140" s="64">
        <v>3</v>
      </c>
      <c r="H140" s="65">
        <v>1.9699999999999999E-2</v>
      </c>
      <c r="I140" s="64">
        <v>3</v>
      </c>
      <c r="J140" s="65">
        <v>1.9699999999999999E-2</v>
      </c>
      <c r="K140" s="64">
        <v>1</v>
      </c>
      <c r="L140" s="65">
        <v>6.6E-3</v>
      </c>
      <c r="O140" s="31"/>
      <c r="P140" s="1"/>
    </row>
    <row r="141" spans="1:16" ht="18.399999999999999" customHeight="1"/>
    <row r="142" spans="1:16">
      <c r="A142" s="50" t="s">
        <v>118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</row>
    <row r="143" spans="1:16">
      <c r="A143" s="51" t="s">
        <v>119</v>
      </c>
      <c r="D143" s="9"/>
      <c r="E143" s="8"/>
      <c r="F143" s="9"/>
      <c r="G143" s="8"/>
      <c r="H143" s="9"/>
      <c r="I143" s="8"/>
      <c r="J143" s="9"/>
      <c r="K143" s="8"/>
      <c r="L143" s="8"/>
    </row>
    <row r="144" spans="1:16">
      <c r="A144" s="51" t="s">
        <v>120</v>
      </c>
      <c r="F144" s="9"/>
      <c r="H144" s="9"/>
    </row>
    <row r="145" spans="4:8">
      <c r="D145" s="8"/>
      <c r="E145" s="52"/>
      <c r="F145" s="9"/>
      <c r="H145" s="9"/>
    </row>
    <row r="147" spans="4:8">
      <c r="E147" s="53"/>
      <c r="H147" s="8"/>
    </row>
  </sheetData>
  <mergeCells count="3">
    <mergeCell ref="A2:L2"/>
    <mergeCell ref="J6:L6"/>
    <mergeCell ref="A142:L142"/>
  </mergeCells>
  <pageMargins left="0.47244094488188981" right="0.27559055118110237" top="0.74803149606299213" bottom="0.51181102362204722" header="0.15748031496062992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แผนดำเนินงานประจำปี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2021-03-29T02:19:01Z</dcterms:created>
  <dcterms:modified xsi:type="dcterms:W3CDTF">2021-03-29T02:23:42Z</dcterms:modified>
</cp:coreProperties>
</file>